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Eric_92\Desktop\Journal of Phycology submission\"/>
    </mc:Choice>
  </mc:AlternateContent>
  <bookViews>
    <workbookView xWindow="0" yWindow="0" windowWidth="16755" windowHeight="8055" tabRatio="782"/>
  </bookViews>
  <sheets>
    <sheet name="Metadata" sheetId="3" r:id="rId1"/>
    <sheet name="RADxTEMP" sheetId="2" r:id="rId2"/>
    <sheet name="RADxNIT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63" i="2" l="1"/>
  <c r="AC62" i="2"/>
  <c r="AB63" i="2"/>
  <c r="AB62" i="2"/>
  <c r="Q13" i="2" l="1"/>
  <c r="T13" i="2" s="1"/>
  <c r="Q14" i="2"/>
  <c r="S14" i="2" s="1"/>
  <c r="Q15" i="2"/>
  <c r="S15" i="2" s="1"/>
  <c r="Q12" i="2"/>
  <c r="T12" i="2" s="1"/>
  <c r="S13" i="2" l="1"/>
  <c r="T15" i="2"/>
  <c r="T14" i="2"/>
  <c r="S12" i="2"/>
  <c r="R71" i="1"/>
  <c r="R36" i="1"/>
  <c r="R12" i="1"/>
  <c r="U12" i="1" s="1"/>
  <c r="R13" i="1"/>
  <c r="U13" i="1" s="1"/>
  <c r="R14" i="1"/>
  <c r="S14" i="1" s="1"/>
  <c r="R15" i="1"/>
  <c r="U15" i="1" s="1"/>
  <c r="R16" i="1"/>
  <c r="U16" i="1" s="1"/>
  <c r="R17" i="1"/>
  <c r="S17" i="1" s="1"/>
  <c r="R18" i="1"/>
  <c r="S18" i="1" s="1"/>
  <c r="R19" i="1"/>
  <c r="T19" i="1" s="1"/>
  <c r="R11" i="1"/>
  <c r="U11" i="1" s="1"/>
  <c r="U19" i="1" l="1"/>
  <c r="U18" i="1"/>
  <c r="T18" i="1"/>
  <c r="U14" i="1"/>
  <c r="T14" i="1"/>
  <c r="S13" i="1"/>
  <c r="S16" i="1"/>
  <c r="S12" i="1"/>
  <c r="T17" i="1"/>
  <c r="T13" i="1"/>
  <c r="S19" i="1"/>
  <c r="S15" i="1"/>
  <c r="S11" i="1"/>
  <c r="T16" i="1"/>
  <c r="T12" i="1"/>
  <c r="T15" i="1"/>
  <c r="T11" i="1"/>
  <c r="R6" i="1"/>
  <c r="M16" i="2" l="1"/>
  <c r="M21" i="2"/>
  <c r="M20" i="2"/>
  <c r="M64" i="2"/>
  <c r="M2" i="2"/>
  <c r="M51" i="2"/>
  <c r="U8" i="2"/>
  <c r="U9" i="2"/>
  <c r="U10" i="2"/>
  <c r="U11" i="2"/>
  <c r="U47" i="2"/>
  <c r="U48" i="2"/>
  <c r="U49" i="2"/>
  <c r="U50" i="2"/>
  <c r="U51" i="2"/>
  <c r="U28" i="2"/>
  <c r="U29" i="2"/>
  <c r="U30" i="2"/>
  <c r="U31" i="2"/>
  <c r="U67" i="2"/>
  <c r="U68" i="2"/>
  <c r="U69" i="2"/>
  <c r="U70" i="2"/>
  <c r="U71" i="2"/>
  <c r="U3" i="2"/>
  <c r="U4" i="2"/>
  <c r="U5" i="2"/>
  <c r="U6" i="2"/>
  <c r="U42" i="2"/>
  <c r="U43" i="2"/>
  <c r="U44" i="2"/>
  <c r="U45" i="2"/>
  <c r="U46" i="2"/>
  <c r="U22" i="2"/>
  <c r="U23" i="2"/>
  <c r="U24" i="2"/>
  <c r="U25" i="2"/>
  <c r="U26" i="2"/>
  <c r="U62" i="2"/>
  <c r="U63" i="2"/>
  <c r="U64" i="2"/>
  <c r="U65" i="2"/>
  <c r="U66" i="2"/>
  <c r="U17" i="2"/>
  <c r="U18" i="2"/>
  <c r="U19" i="2"/>
  <c r="U20" i="2"/>
  <c r="U21" i="2"/>
  <c r="U57" i="2"/>
  <c r="U58" i="2"/>
  <c r="U59" i="2"/>
  <c r="U60" i="2"/>
  <c r="U61" i="2"/>
  <c r="U37" i="2"/>
  <c r="U38" i="2"/>
  <c r="U39" i="2"/>
  <c r="U40" i="2"/>
  <c r="U41" i="2"/>
  <c r="U77" i="2"/>
  <c r="U78" i="2"/>
  <c r="U79" i="2"/>
  <c r="U80" i="2"/>
  <c r="U12" i="2"/>
  <c r="U13" i="2"/>
  <c r="U14" i="2"/>
  <c r="U15" i="2"/>
  <c r="U52" i="2"/>
  <c r="U53" i="2"/>
  <c r="U54" i="2"/>
  <c r="U55" i="2"/>
  <c r="U56" i="2"/>
  <c r="U32" i="2"/>
  <c r="U33" i="2"/>
  <c r="U34" i="2"/>
  <c r="U35" i="2"/>
  <c r="U36" i="2"/>
  <c r="U72" i="2"/>
  <c r="U73" i="2"/>
  <c r="U74" i="2"/>
  <c r="U75" i="2"/>
  <c r="U76" i="2"/>
  <c r="T8" i="2"/>
  <c r="T9" i="2"/>
  <c r="T10" i="2"/>
  <c r="T11" i="2"/>
  <c r="T47" i="2"/>
  <c r="T48" i="2"/>
  <c r="T49" i="2"/>
  <c r="T50" i="2"/>
  <c r="T51" i="2"/>
  <c r="T28" i="2"/>
  <c r="T29" i="2"/>
  <c r="T30" i="2"/>
  <c r="T31" i="2"/>
  <c r="T67" i="2"/>
  <c r="T68" i="2"/>
  <c r="T69" i="2"/>
  <c r="T70" i="2"/>
  <c r="T71" i="2"/>
  <c r="T3" i="2"/>
  <c r="T4" i="2"/>
  <c r="T5" i="2"/>
  <c r="T6" i="2"/>
  <c r="T42" i="2"/>
  <c r="T43" i="2"/>
  <c r="T44" i="2"/>
  <c r="T46" i="2"/>
  <c r="T22" i="2"/>
  <c r="T23" i="2"/>
  <c r="T24" i="2"/>
  <c r="T25" i="2"/>
  <c r="T26" i="2"/>
  <c r="T62" i="2"/>
  <c r="T63" i="2"/>
  <c r="T64" i="2"/>
  <c r="T65" i="2"/>
  <c r="T66" i="2"/>
  <c r="T17" i="2"/>
  <c r="T18" i="2"/>
  <c r="T19" i="2"/>
  <c r="T20" i="2"/>
  <c r="T21" i="2"/>
  <c r="T57" i="2"/>
  <c r="T58" i="2"/>
  <c r="T59" i="2"/>
  <c r="T60" i="2"/>
  <c r="T61" i="2"/>
  <c r="T37" i="2"/>
  <c r="T38" i="2"/>
  <c r="T39" i="2"/>
  <c r="T40" i="2"/>
  <c r="T41" i="2"/>
  <c r="T77" i="2"/>
  <c r="T78" i="2"/>
  <c r="T79" i="2"/>
  <c r="T80" i="2"/>
  <c r="T81" i="2"/>
  <c r="T52" i="2"/>
  <c r="T53" i="2"/>
  <c r="T54" i="2"/>
  <c r="T55" i="2"/>
  <c r="T56" i="2"/>
  <c r="T32" i="2"/>
  <c r="T33" i="2"/>
  <c r="T34" i="2"/>
  <c r="T35" i="2"/>
  <c r="T36" i="2"/>
  <c r="T72" i="2"/>
  <c r="T73" i="2"/>
  <c r="T74" i="2"/>
  <c r="T75" i="2"/>
  <c r="T76" i="2"/>
  <c r="S8" i="2"/>
  <c r="S9" i="2"/>
  <c r="S10" i="2"/>
  <c r="S11" i="2"/>
  <c r="S47" i="2"/>
  <c r="S48" i="2"/>
  <c r="S49" i="2"/>
  <c r="S50" i="2"/>
  <c r="S51" i="2"/>
  <c r="S28" i="2"/>
  <c r="S29" i="2"/>
  <c r="S30" i="2"/>
  <c r="S31" i="2"/>
  <c r="S67" i="2"/>
  <c r="S68" i="2"/>
  <c r="S69" i="2"/>
  <c r="S70" i="2"/>
  <c r="S71" i="2"/>
  <c r="S3" i="2"/>
  <c r="S4" i="2"/>
  <c r="S5" i="2"/>
  <c r="S6" i="2"/>
  <c r="S42" i="2"/>
  <c r="S43" i="2"/>
  <c r="S44" i="2"/>
  <c r="S46" i="2"/>
  <c r="S22" i="2"/>
  <c r="S23" i="2"/>
  <c r="S24" i="2"/>
  <c r="S25" i="2"/>
  <c r="S26" i="2"/>
  <c r="S62" i="2"/>
  <c r="S63" i="2"/>
  <c r="S64" i="2"/>
  <c r="S65" i="2"/>
  <c r="S66" i="2"/>
  <c r="S17" i="2"/>
  <c r="S18" i="2"/>
  <c r="S19" i="2"/>
  <c r="S20" i="2"/>
  <c r="S21" i="2"/>
  <c r="S57" i="2"/>
  <c r="S58" i="2"/>
  <c r="S59" i="2"/>
  <c r="S60" i="2"/>
  <c r="S61" i="2"/>
  <c r="S37" i="2"/>
  <c r="S38" i="2"/>
  <c r="S39" i="2"/>
  <c r="S40" i="2"/>
  <c r="S41" i="2"/>
  <c r="S77" i="2"/>
  <c r="S78" i="2"/>
  <c r="S79" i="2"/>
  <c r="S80" i="2"/>
  <c r="S52" i="2"/>
  <c r="S53" i="2"/>
  <c r="S54" i="2"/>
  <c r="S55" i="2"/>
  <c r="S56" i="2"/>
  <c r="S32" i="2"/>
  <c r="S33" i="2"/>
  <c r="S34" i="2"/>
  <c r="S35" i="2"/>
  <c r="S36" i="2"/>
  <c r="S72" i="2"/>
  <c r="S73" i="2"/>
  <c r="S74" i="2"/>
  <c r="S75" i="2"/>
  <c r="S76" i="2"/>
  <c r="O7" i="2"/>
  <c r="O8" i="2"/>
  <c r="O9" i="2"/>
  <c r="O10" i="2"/>
  <c r="O11" i="2"/>
  <c r="O47" i="2"/>
  <c r="O48" i="2"/>
  <c r="O49" i="2"/>
  <c r="O50" i="2"/>
  <c r="O51" i="2"/>
  <c r="O27" i="2"/>
  <c r="O28" i="2"/>
  <c r="O29" i="2"/>
  <c r="O30" i="2"/>
  <c r="O31" i="2"/>
  <c r="O67" i="2"/>
  <c r="O68" i="2"/>
  <c r="O69" i="2"/>
  <c r="O70" i="2"/>
  <c r="O71" i="2"/>
  <c r="O3" i="2"/>
  <c r="O4" i="2"/>
  <c r="O5" i="2"/>
  <c r="O6" i="2"/>
  <c r="O42" i="2"/>
  <c r="O43" i="2"/>
  <c r="O44" i="2"/>
  <c r="O46" i="2"/>
  <c r="O22" i="2"/>
  <c r="O23" i="2"/>
  <c r="O24" i="2"/>
  <c r="O25" i="2"/>
  <c r="O26" i="2"/>
  <c r="O62" i="2"/>
  <c r="O63" i="2"/>
  <c r="O64" i="2"/>
  <c r="O65" i="2"/>
  <c r="O66" i="2"/>
  <c r="O17" i="2"/>
  <c r="O18" i="2"/>
  <c r="O19" i="2"/>
  <c r="O20" i="2"/>
  <c r="O21" i="2"/>
  <c r="O57" i="2"/>
  <c r="O58" i="2"/>
  <c r="O59" i="2"/>
  <c r="O60" i="2"/>
  <c r="O61" i="2"/>
  <c r="O37" i="2"/>
  <c r="O38" i="2"/>
  <c r="O39" i="2"/>
  <c r="O40" i="2"/>
  <c r="O41" i="2"/>
  <c r="O77" i="2"/>
  <c r="O78" i="2"/>
  <c r="O79" i="2"/>
  <c r="O80" i="2"/>
  <c r="O81" i="2"/>
  <c r="O12" i="2"/>
  <c r="O13" i="2"/>
  <c r="O14" i="2"/>
  <c r="O15" i="2"/>
  <c r="O52" i="2"/>
  <c r="O53" i="2"/>
  <c r="O54" i="2"/>
  <c r="O55" i="2"/>
  <c r="O56" i="2"/>
  <c r="O32" i="2"/>
  <c r="O33" i="2"/>
  <c r="O34" i="2"/>
  <c r="O35" i="2"/>
  <c r="O36" i="2"/>
  <c r="O72" i="2"/>
  <c r="O73" i="2"/>
  <c r="O74" i="2"/>
  <c r="O75" i="2"/>
  <c r="O76" i="2"/>
  <c r="L8" i="2"/>
  <c r="L9" i="2"/>
  <c r="L10" i="2"/>
  <c r="L11" i="2"/>
  <c r="L47" i="2"/>
  <c r="L48" i="2"/>
  <c r="L49" i="2"/>
  <c r="L50" i="2"/>
  <c r="L51" i="2"/>
  <c r="L27" i="2"/>
  <c r="L28" i="2"/>
  <c r="L29" i="2"/>
  <c r="L30" i="2"/>
  <c r="L31" i="2"/>
  <c r="L67" i="2"/>
  <c r="L68" i="2"/>
  <c r="L69" i="2"/>
  <c r="L70" i="2"/>
  <c r="L71" i="2"/>
  <c r="L2" i="2"/>
  <c r="L3" i="2"/>
  <c r="L4" i="2"/>
  <c r="L5" i="2"/>
  <c r="L6" i="2"/>
  <c r="L42" i="2"/>
  <c r="L43" i="2"/>
  <c r="L44" i="2"/>
  <c r="L45" i="2"/>
  <c r="L46" i="2"/>
  <c r="L22" i="2"/>
  <c r="L23" i="2"/>
  <c r="L24" i="2"/>
  <c r="L25" i="2"/>
  <c r="L26" i="2"/>
  <c r="L62" i="2"/>
  <c r="L63" i="2"/>
  <c r="L64" i="2"/>
  <c r="L65" i="2"/>
  <c r="L66" i="2"/>
  <c r="L17" i="2"/>
  <c r="L18" i="2"/>
  <c r="L19" i="2"/>
  <c r="L20" i="2"/>
  <c r="L21" i="2"/>
  <c r="L57" i="2"/>
  <c r="L58" i="2"/>
  <c r="L59" i="2"/>
  <c r="L60" i="2"/>
  <c r="L61" i="2"/>
  <c r="L37" i="2"/>
  <c r="L38" i="2"/>
  <c r="L39" i="2"/>
  <c r="L40" i="2"/>
  <c r="L41" i="2"/>
  <c r="L77" i="2"/>
  <c r="L78" i="2"/>
  <c r="L79" i="2"/>
  <c r="L80" i="2"/>
  <c r="L81" i="2"/>
  <c r="L12" i="2"/>
  <c r="L13" i="2"/>
  <c r="L14" i="2"/>
  <c r="L15" i="2"/>
  <c r="L16" i="2"/>
  <c r="L52" i="2"/>
  <c r="L53" i="2"/>
  <c r="L54" i="2"/>
  <c r="L55" i="2"/>
  <c r="L56" i="2"/>
  <c r="L32" i="2"/>
  <c r="L33" i="2"/>
  <c r="L34" i="2"/>
  <c r="L35" i="2"/>
  <c r="L36" i="2"/>
  <c r="L72" i="2"/>
  <c r="L73" i="2"/>
  <c r="L74" i="2"/>
  <c r="L75" i="2"/>
  <c r="L76" i="2"/>
  <c r="L7" i="2"/>
  <c r="I8" i="2"/>
  <c r="I9" i="2"/>
  <c r="I10" i="2"/>
  <c r="I11" i="2"/>
  <c r="I47" i="2"/>
  <c r="I48" i="2"/>
  <c r="I49" i="2"/>
  <c r="I50" i="2"/>
  <c r="I51" i="2"/>
  <c r="I27" i="2"/>
  <c r="I28" i="2"/>
  <c r="I29" i="2"/>
  <c r="I30" i="2"/>
  <c r="I31" i="2"/>
  <c r="I67" i="2"/>
  <c r="I68" i="2"/>
  <c r="I69" i="2"/>
  <c r="I70" i="2"/>
  <c r="I71" i="2"/>
  <c r="I3" i="2"/>
  <c r="I4" i="2"/>
  <c r="I5" i="2"/>
  <c r="I6" i="2"/>
  <c r="I42" i="2"/>
  <c r="I43" i="2"/>
  <c r="I44" i="2"/>
  <c r="I46" i="2"/>
  <c r="I22" i="2"/>
  <c r="I23" i="2"/>
  <c r="I24" i="2"/>
  <c r="I25" i="2"/>
  <c r="I26" i="2"/>
  <c r="I62" i="2"/>
  <c r="I63" i="2"/>
  <c r="I64" i="2"/>
  <c r="I65" i="2"/>
  <c r="I66" i="2"/>
  <c r="I17" i="2"/>
  <c r="I18" i="2"/>
  <c r="I19" i="2"/>
  <c r="I20" i="2"/>
  <c r="I21" i="2"/>
  <c r="I57" i="2"/>
  <c r="I58" i="2"/>
  <c r="I59" i="2"/>
  <c r="I60" i="2"/>
  <c r="I61" i="2"/>
  <c r="I37" i="2"/>
  <c r="I38" i="2"/>
  <c r="I39" i="2"/>
  <c r="I40" i="2"/>
  <c r="I41" i="2"/>
  <c r="I77" i="2"/>
  <c r="I78" i="2"/>
  <c r="I79" i="2"/>
  <c r="I80" i="2"/>
  <c r="I81" i="2"/>
  <c r="I12" i="2"/>
  <c r="I13" i="2"/>
  <c r="I14" i="2"/>
  <c r="I15" i="2"/>
  <c r="I52" i="2"/>
  <c r="I53" i="2"/>
  <c r="I54" i="2"/>
  <c r="I55" i="2"/>
  <c r="I56" i="2"/>
  <c r="I32" i="2"/>
  <c r="I33" i="2"/>
  <c r="I34" i="2"/>
  <c r="I35" i="2"/>
  <c r="I36" i="2"/>
  <c r="I72" i="2"/>
  <c r="I73" i="2"/>
  <c r="I74" i="2"/>
  <c r="I75" i="2"/>
  <c r="I76" i="2"/>
  <c r="I7" i="2"/>
  <c r="I2" i="2" l="1"/>
  <c r="O2" i="2"/>
  <c r="U2" i="2"/>
  <c r="O16" i="2"/>
  <c r="U16" i="2"/>
  <c r="U27" i="2"/>
  <c r="U7" i="2"/>
  <c r="M3" i="1"/>
  <c r="M4" i="1"/>
  <c r="M5" i="1"/>
  <c r="M40" i="1"/>
  <c r="M41" i="1"/>
  <c r="M42" i="1"/>
  <c r="M43" i="1"/>
  <c r="M44" i="1"/>
  <c r="M20" i="1"/>
  <c r="M21" i="1"/>
  <c r="M22" i="1"/>
  <c r="M23" i="1"/>
  <c r="M24" i="1"/>
  <c r="M59" i="1"/>
  <c r="M60" i="1"/>
  <c r="M61" i="1"/>
  <c r="M62" i="1"/>
  <c r="M63" i="1"/>
  <c r="M6" i="1"/>
  <c r="M7" i="1"/>
  <c r="M8" i="1"/>
  <c r="M9" i="1"/>
  <c r="M10" i="1"/>
  <c r="M45" i="1"/>
  <c r="M46" i="1"/>
  <c r="M47" i="1"/>
  <c r="M48" i="1"/>
  <c r="M49" i="1"/>
  <c r="M25" i="1"/>
  <c r="M26" i="1"/>
  <c r="M27" i="1"/>
  <c r="M28" i="1"/>
  <c r="M29" i="1"/>
  <c r="M64" i="1"/>
  <c r="M65" i="1"/>
  <c r="M66" i="1"/>
  <c r="M67" i="1"/>
  <c r="M68" i="1"/>
  <c r="M11" i="1"/>
  <c r="M13" i="1"/>
  <c r="M14" i="1"/>
  <c r="M15" i="1"/>
  <c r="M50" i="1"/>
  <c r="M51" i="1"/>
  <c r="M52" i="1"/>
  <c r="M53" i="1"/>
  <c r="M30" i="1"/>
  <c r="M31" i="1"/>
  <c r="M32" i="1"/>
  <c r="M33" i="1"/>
  <c r="M34" i="1"/>
  <c r="M69" i="1"/>
  <c r="M70" i="1"/>
  <c r="M71" i="1"/>
  <c r="M72" i="1"/>
  <c r="M73" i="1"/>
  <c r="M16" i="1"/>
  <c r="M17" i="1"/>
  <c r="M18" i="1"/>
  <c r="M19" i="1"/>
  <c r="M54" i="1"/>
  <c r="M55" i="1"/>
  <c r="M56" i="1"/>
  <c r="M57" i="1"/>
  <c r="M58" i="1"/>
  <c r="M35" i="1"/>
  <c r="M36" i="1"/>
  <c r="M37" i="1"/>
  <c r="M38" i="1"/>
  <c r="M39" i="1"/>
  <c r="M74" i="1"/>
  <c r="M75" i="1"/>
  <c r="M76" i="1"/>
  <c r="M77" i="1"/>
  <c r="M78" i="1"/>
  <c r="M2" i="1"/>
  <c r="U4" i="1"/>
  <c r="U5" i="1"/>
  <c r="U40" i="1"/>
  <c r="U41" i="1"/>
  <c r="U42" i="1"/>
  <c r="U43" i="1"/>
  <c r="U44" i="1"/>
  <c r="U20" i="1"/>
  <c r="U21" i="1"/>
  <c r="U22" i="1"/>
  <c r="U23" i="1"/>
  <c r="U24" i="1"/>
  <c r="U59" i="1"/>
  <c r="U60" i="1"/>
  <c r="U61" i="1"/>
  <c r="U62" i="1"/>
  <c r="U63" i="1"/>
  <c r="U7" i="1"/>
  <c r="U8" i="1"/>
  <c r="U10" i="1"/>
  <c r="U45" i="1"/>
  <c r="U46" i="1"/>
  <c r="U47" i="1"/>
  <c r="U48" i="1"/>
  <c r="U49" i="1"/>
  <c r="U25" i="1"/>
  <c r="U26" i="1"/>
  <c r="U27" i="1"/>
  <c r="U28" i="1"/>
  <c r="U29" i="1"/>
  <c r="U64" i="1"/>
  <c r="U65" i="1"/>
  <c r="U66" i="1"/>
  <c r="U67" i="1"/>
  <c r="U68" i="1"/>
  <c r="U50" i="1"/>
  <c r="U51" i="1"/>
  <c r="U53" i="1"/>
  <c r="U30" i="1"/>
  <c r="U31" i="1"/>
  <c r="U34" i="1"/>
  <c r="U69" i="1"/>
  <c r="U70" i="1"/>
  <c r="U54" i="1"/>
  <c r="U55" i="1"/>
  <c r="U56" i="1"/>
  <c r="U58" i="1"/>
  <c r="U35" i="1"/>
  <c r="U37" i="1"/>
  <c r="U74" i="1"/>
  <c r="U76" i="1"/>
  <c r="U77" i="1"/>
  <c r="U78" i="1"/>
  <c r="U2" i="1"/>
  <c r="T4" i="1"/>
  <c r="T5" i="1"/>
  <c r="T40" i="1"/>
  <c r="T41" i="1"/>
  <c r="T42" i="1"/>
  <c r="T43" i="1"/>
  <c r="T44" i="1"/>
  <c r="T20" i="1"/>
  <c r="T21" i="1"/>
  <c r="T22" i="1"/>
  <c r="T23" i="1"/>
  <c r="T24" i="1"/>
  <c r="T59" i="1"/>
  <c r="T60" i="1"/>
  <c r="T61" i="1"/>
  <c r="T62" i="1"/>
  <c r="T63" i="1"/>
  <c r="T7" i="1"/>
  <c r="T8" i="1"/>
  <c r="T9" i="1"/>
  <c r="T10" i="1"/>
  <c r="T45" i="1"/>
  <c r="T46" i="1"/>
  <c r="T47" i="1"/>
  <c r="T48" i="1"/>
  <c r="T49" i="1"/>
  <c r="T25" i="1"/>
  <c r="T26" i="1"/>
  <c r="T27" i="1"/>
  <c r="T28" i="1"/>
  <c r="T29" i="1"/>
  <c r="T64" i="1"/>
  <c r="T65" i="1"/>
  <c r="T66" i="1"/>
  <c r="T67" i="1"/>
  <c r="T68" i="1"/>
  <c r="T50" i="1"/>
  <c r="T51" i="1"/>
  <c r="T53" i="1"/>
  <c r="T30" i="1"/>
  <c r="T31" i="1"/>
  <c r="T34" i="1"/>
  <c r="T69" i="1"/>
  <c r="T70" i="1"/>
  <c r="T54" i="1"/>
  <c r="T55" i="1"/>
  <c r="T56" i="1"/>
  <c r="T58" i="1"/>
  <c r="T35" i="1"/>
  <c r="T37" i="1"/>
  <c r="T74" i="1"/>
  <c r="T76" i="1"/>
  <c r="T77" i="1"/>
  <c r="T78" i="1"/>
  <c r="T2" i="1"/>
  <c r="S4" i="1"/>
  <c r="S5" i="1"/>
  <c r="S40" i="1"/>
  <c r="S41" i="1"/>
  <c r="S42" i="1"/>
  <c r="S43" i="1"/>
  <c r="S44" i="1"/>
  <c r="S20" i="1"/>
  <c r="S21" i="1"/>
  <c r="S22" i="1"/>
  <c r="S23" i="1"/>
  <c r="S24" i="1"/>
  <c r="S59" i="1"/>
  <c r="S60" i="1"/>
  <c r="S61" i="1"/>
  <c r="S62" i="1"/>
  <c r="S63" i="1"/>
  <c r="S7" i="1"/>
  <c r="S8" i="1"/>
  <c r="S9" i="1"/>
  <c r="S10" i="1"/>
  <c r="S45" i="1"/>
  <c r="S46" i="1"/>
  <c r="S47" i="1"/>
  <c r="S48" i="1"/>
  <c r="S49" i="1"/>
  <c r="S25" i="1"/>
  <c r="S26" i="1"/>
  <c r="S27" i="1"/>
  <c r="S28" i="1"/>
  <c r="S29" i="1"/>
  <c r="S64" i="1"/>
  <c r="S65" i="1"/>
  <c r="S67" i="1"/>
  <c r="S68" i="1"/>
  <c r="S50" i="1"/>
  <c r="S51" i="1"/>
  <c r="S53" i="1"/>
  <c r="S30" i="1"/>
  <c r="S31" i="1"/>
  <c r="S34" i="1"/>
  <c r="S69" i="1"/>
  <c r="S70" i="1"/>
  <c r="S54" i="1"/>
  <c r="S55" i="1"/>
  <c r="S56" i="1"/>
  <c r="S58" i="1"/>
  <c r="S35" i="1"/>
  <c r="S37" i="1"/>
  <c r="S74" i="1"/>
  <c r="S76" i="1"/>
  <c r="S77" i="1"/>
  <c r="S78" i="1"/>
  <c r="S2" i="1"/>
  <c r="U71" i="1" l="1"/>
  <c r="S36" i="1"/>
  <c r="T71" i="1"/>
  <c r="U36" i="1"/>
  <c r="S71" i="1"/>
  <c r="T36" i="1"/>
  <c r="S3" i="1"/>
  <c r="U3" i="1"/>
  <c r="S75" i="1"/>
  <c r="S57" i="1"/>
  <c r="S52" i="1"/>
  <c r="T32" i="1"/>
  <c r="T33" i="1"/>
  <c r="T6" i="1"/>
  <c r="U75" i="1"/>
  <c r="U57" i="1"/>
  <c r="U52" i="1"/>
  <c r="S33" i="1"/>
  <c r="S32" i="1"/>
  <c r="S6" i="1"/>
  <c r="T3" i="1"/>
  <c r="T75" i="1"/>
  <c r="T57" i="1"/>
  <c r="T52" i="1"/>
  <c r="U32" i="1"/>
  <c r="U33" i="1"/>
  <c r="U6" i="1"/>
  <c r="O24" i="1"/>
  <c r="O3" i="1"/>
  <c r="O4" i="1"/>
  <c r="O5" i="1"/>
  <c r="O40" i="1"/>
  <c r="O41" i="1"/>
  <c r="O42" i="1"/>
  <c r="O43" i="1"/>
  <c r="O44" i="1"/>
  <c r="O20" i="1"/>
  <c r="O21" i="1"/>
  <c r="O22" i="1"/>
  <c r="O23" i="1"/>
  <c r="O59" i="1"/>
  <c r="O60" i="1"/>
  <c r="O61" i="1"/>
  <c r="O62" i="1"/>
  <c r="O63" i="1"/>
  <c r="O6" i="1"/>
  <c r="O7" i="1"/>
  <c r="O8" i="1"/>
  <c r="O9" i="1"/>
  <c r="O10" i="1"/>
  <c r="O45" i="1"/>
  <c r="O46" i="1"/>
  <c r="O47" i="1"/>
  <c r="O48" i="1"/>
  <c r="O25" i="1"/>
  <c r="O26" i="1"/>
  <c r="O27" i="1"/>
  <c r="O28" i="1"/>
  <c r="O29" i="1"/>
  <c r="O64" i="1"/>
  <c r="O65" i="1"/>
  <c r="O66" i="1"/>
  <c r="O67" i="1"/>
  <c r="O68" i="1"/>
  <c r="O11" i="1"/>
  <c r="Y11" i="1" s="1"/>
  <c r="O12" i="1"/>
  <c r="Y12" i="1" s="1"/>
  <c r="O13" i="1"/>
  <c r="Y13" i="1" s="1"/>
  <c r="O14" i="1"/>
  <c r="Y14" i="1" s="1"/>
  <c r="O15" i="1"/>
  <c r="Y15" i="1" s="1"/>
  <c r="O50" i="1"/>
  <c r="O51" i="1"/>
  <c r="O52" i="1"/>
  <c r="O53" i="1"/>
  <c r="O30" i="1"/>
  <c r="O31" i="1"/>
  <c r="O33" i="1"/>
  <c r="O34" i="1"/>
  <c r="O69" i="1"/>
  <c r="O70" i="1"/>
  <c r="O71" i="1"/>
  <c r="O72" i="1"/>
  <c r="O73" i="1"/>
  <c r="O16" i="1"/>
  <c r="Y16" i="1" s="1"/>
  <c r="O17" i="1"/>
  <c r="Y17" i="1" s="1"/>
  <c r="O18" i="1"/>
  <c r="Y18" i="1" s="1"/>
  <c r="O19" i="1"/>
  <c r="Y19" i="1" s="1"/>
  <c r="O54" i="1"/>
  <c r="O55" i="1"/>
  <c r="O56" i="1"/>
  <c r="O57" i="1"/>
  <c r="O58" i="1"/>
  <c r="O35" i="1"/>
  <c r="O36" i="1"/>
  <c r="O37" i="1"/>
  <c r="O38" i="1"/>
  <c r="O39" i="1"/>
  <c r="O74" i="1"/>
  <c r="O75" i="1"/>
  <c r="O76" i="1"/>
  <c r="O77" i="1"/>
  <c r="O78" i="1"/>
  <c r="O2" i="1"/>
  <c r="N3" i="1"/>
  <c r="N4" i="1"/>
  <c r="N5" i="1"/>
  <c r="N40" i="1"/>
  <c r="N41" i="1"/>
  <c r="N42" i="1"/>
  <c r="N43" i="1"/>
  <c r="N44" i="1"/>
  <c r="N20" i="1"/>
  <c r="N21" i="1"/>
  <c r="N22" i="1"/>
  <c r="N23" i="1"/>
  <c r="N24" i="1"/>
  <c r="N59" i="1"/>
  <c r="N60" i="1"/>
  <c r="N61" i="1"/>
  <c r="N62" i="1"/>
  <c r="N63" i="1"/>
  <c r="N6" i="1"/>
  <c r="N7" i="1"/>
  <c r="N8" i="1"/>
  <c r="N9" i="1"/>
  <c r="N10" i="1"/>
  <c r="N45" i="1"/>
  <c r="N46" i="1"/>
  <c r="N47" i="1"/>
  <c r="N48" i="1"/>
  <c r="N49" i="1"/>
  <c r="N25" i="1"/>
  <c r="N26" i="1"/>
  <c r="N27" i="1"/>
  <c r="N28" i="1"/>
  <c r="N29" i="1"/>
  <c r="N65" i="1"/>
  <c r="N66" i="1"/>
  <c r="N67" i="1"/>
  <c r="N68" i="1"/>
  <c r="N11" i="1"/>
  <c r="N12" i="1"/>
  <c r="N13" i="1"/>
  <c r="N14" i="1"/>
  <c r="N15" i="1"/>
  <c r="N50" i="1"/>
  <c r="N51" i="1"/>
  <c r="N52" i="1"/>
  <c r="N53" i="1"/>
  <c r="N30" i="1"/>
  <c r="N31" i="1"/>
  <c r="N32" i="1"/>
  <c r="N33" i="1"/>
  <c r="N34" i="1"/>
  <c r="N69" i="1"/>
  <c r="N70" i="1"/>
  <c r="N71" i="1"/>
  <c r="N72" i="1"/>
  <c r="N73" i="1"/>
  <c r="N16" i="1"/>
  <c r="N17" i="1"/>
  <c r="N18" i="1"/>
  <c r="N19" i="1"/>
  <c r="N54" i="1"/>
  <c r="N55" i="1"/>
  <c r="N56" i="1"/>
  <c r="N57" i="1"/>
  <c r="N58" i="1"/>
  <c r="N35" i="1"/>
  <c r="N36" i="1"/>
  <c r="N37" i="1"/>
  <c r="N38" i="1"/>
  <c r="N39" i="1"/>
  <c r="N74" i="1"/>
  <c r="N75" i="1"/>
  <c r="N76" i="1"/>
  <c r="N77" i="1"/>
  <c r="N78" i="1"/>
  <c r="N2" i="1"/>
  <c r="L3" i="1"/>
  <c r="L4" i="1"/>
  <c r="L5" i="1"/>
  <c r="L40" i="1"/>
  <c r="L41" i="1"/>
  <c r="L42" i="1"/>
  <c r="L43" i="1"/>
  <c r="L44" i="1"/>
  <c r="L20" i="1"/>
  <c r="L21" i="1"/>
  <c r="L22" i="1"/>
  <c r="L23" i="1"/>
  <c r="L24" i="1"/>
  <c r="L59" i="1"/>
  <c r="L60" i="1"/>
  <c r="L61" i="1"/>
  <c r="L62" i="1"/>
  <c r="L63" i="1"/>
  <c r="L6" i="1"/>
  <c r="L7" i="1"/>
  <c r="L8" i="1"/>
  <c r="L9" i="1"/>
  <c r="L10" i="1"/>
  <c r="L45" i="1"/>
  <c r="L46" i="1"/>
  <c r="L47" i="1"/>
  <c r="L48" i="1"/>
  <c r="L49" i="1"/>
  <c r="L25" i="1"/>
  <c r="L26" i="1"/>
  <c r="L27" i="1"/>
  <c r="L28" i="1"/>
  <c r="L29" i="1"/>
  <c r="L64" i="1"/>
  <c r="L65" i="1"/>
  <c r="L66" i="1"/>
  <c r="L67" i="1"/>
  <c r="L68" i="1"/>
  <c r="L11" i="1"/>
  <c r="L12" i="1"/>
  <c r="L13" i="1"/>
  <c r="L14" i="1"/>
  <c r="L15" i="1"/>
  <c r="L50" i="1"/>
  <c r="L51" i="1"/>
  <c r="L52" i="1"/>
  <c r="L53" i="1"/>
  <c r="L30" i="1"/>
  <c r="L31" i="1"/>
  <c r="L32" i="1"/>
  <c r="L33" i="1"/>
  <c r="L34" i="1"/>
  <c r="L69" i="1"/>
  <c r="L70" i="1"/>
  <c r="L71" i="1"/>
  <c r="L72" i="1"/>
  <c r="L73" i="1"/>
  <c r="L16" i="1"/>
  <c r="L17" i="1"/>
  <c r="L18" i="1"/>
  <c r="L19" i="1"/>
  <c r="L54" i="1"/>
  <c r="L55" i="1"/>
  <c r="L56" i="1"/>
  <c r="L57" i="1"/>
  <c r="L58" i="1"/>
  <c r="L35" i="1"/>
  <c r="L36" i="1"/>
  <c r="L37" i="1"/>
  <c r="L38" i="1"/>
  <c r="L39" i="1"/>
  <c r="L74" i="1"/>
  <c r="L75" i="1"/>
  <c r="L76" i="1"/>
  <c r="L77" i="1"/>
  <c r="L78" i="1"/>
  <c r="L2" i="1"/>
  <c r="I3" i="1"/>
  <c r="I4" i="1"/>
  <c r="I5" i="1"/>
  <c r="I40" i="1"/>
  <c r="I41" i="1"/>
  <c r="I42" i="1"/>
  <c r="I43" i="1"/>
  <c r="I44" i="1"/>
  <c r="I20" i="1"/>
  <c r="I21" i="1"/>
  <c r="I22" i="1"/>
  <c r="I23" i="1"/>
  <c r="I24" i="1"/>
  <c r="I59" i="1"/>
  <c r="I60" i="1"/>
  <c r="I61" i="1"/>
  <c r="I62" i="1"/>
  <c r="I63" i="1"/>
  <c r="I6" i="1"/>
  <c r="I7" i="1"/>
  <c r="I8" i="1"/>
  <c r="I9" i="1"/>
  <c r="I10" i="1"/>
  <c r="I45" i="1"/>
  <c r="I46" i="1"/>
  <c r="I47" i="1"/>
  <c r="I48" i="1"/>
  <c r="I25" i="1"/>
  <c r="I26" i="1"/>
  <c r="I27" i="1"/>
  <c r="I28" i="1"/>
  <c r="I64" i="1"/>
  <c r="I65" i="1"/>
  <c r="I66" i="1"/>
  <c r="I67" i="1"/>
  <c r="I68" i="1"/>
  <c r="I11" i="1"/>
  <c r="I12" i="1"/>
  <c r="I13" i="1"/>
  <c r="I14" i="1"/>
  <c r="I15" i="1"/>
  <c r="I50" i="1"/>
  <c r="I51" i="1"/>
  <c r="I52" i="1"/>
  <c r="I53" i="1"/>
  <c r="I30" i="1"/>
  <c r="I31" i="1"/>
  <c r="I32" i="1"/>
  <c r="I33" i="1"/>
  <c r="I34" i="1"/>
  <c r="I69" i="1"/>
  <c r="I70" i="1"/>
  <c r="I71" i="1"/>
  <c r="I72" i="1"/>
  <c r="I73" i="1"/>
  <c r="I16" i="1"/>
  <c r="I17" i="1"/>
  <c r="I18" i="1"/>
  <c r="I19" i="1"/>
  <c r="I54" i="1"/>
  <c r="I55" i="1"/>
  <c r="I56" i="1"/>
  <c r="I57" i="1"/>
  <c r="I58" i="1"/>
  <c r="I35" i="1"/>
  <c r="I36" i="1"/>
  <c r="I37" i="1"/>
  <c r="I38" i="1"/>
  <c r="I39" i="1"/>
  <c r="I74" i="1"/>
  <c r="I75" i="1"/>
  <c r="I76" i="1"/>
  <c r="I77" i="1"/>
  <c r="I78" i="1"/>
  <c r="I2" i="1"/>
</calcChain>
</file>

<file path=xl/sharedStrings.xml><?xml version="1.0" encoding="utf-8"?>
<sst xmlns="http://schemas.openxmlformats.org/spreadsheetml/2006/main" count="788" uniqueCount="277">
  <si>
    <t>POPULATION</t>
  </si>
  <si>
    <t>RADIATION</t>
  </si>
  <si>
    <t>NITRATE</t>
  </si>
  <si>
    <t>REPLICATE</t>
  </si>
  <si>
    <t>SAMPLE</t>
  </si>
  <si>
    <t>DAYS EXPERIMENT</t>
  </si>
  <si>
    <t>LMA initial (cm)</t>
  </si>
  <si>
    <t>LMA final (cm)</t>
  </si>
  <si>
    <t>LMAV (cm)</t>
  </si>
  <si>
    <t>NDW (%)</t>
  </si>
  <si>
    <t>C:N</t>
  </si>
  <si>
    <t>DW initial (g)</t>
  </si>
  <si>
    <t>DW final (g)</t>
  </si>
  <si>
    <t>N (%)</t>
  </si>
  <si>
    <t>NODES final</t>
  </si>
  <si>
    <t>BRANCHES final</t>
  </si>
  <si>
    <t>B/N final</t>
  </si>
  <si>
    <t>CHS PAR LN 1</t>
  </si>
  <si>
    <t>CHS PAR LN 2</t>
  </si>
  <si>
    <t>CHS PAR LN 3</t>
  </si>
  <si>
    <t>CHS PAR LN 4</t>
  </si>
  <si>
    <t>CVS PAR LN 1</t>
  </si>
  <si>
    <t>CVS PAR LN 2</t>
  </si>
  <si>
    <t>CVS PAR LN 3</t>
  </si>
  <si>
    <t>CVS PAR LN 4</t>
  </si>
  <si>
    <t>CVS PAR LN 5</t>
  </si>
  <si>
    <t>CHQ PAR LN 1</t>
  </si>
  <si>
    <t>CHQ PAR LN 2</t>
  </si>
  <si>
    <t>CHQ PAR LN 3</t>
  </si>
  <si>
    <t>CHQ PAR LN 4</t>
  </si>
  <si>
    <t>CHQ PAR LN 5</t>
  </si>
  <si>
    <t>CVQ PAR LN 1</t>
  </si>
  <si>
    <t>CVQ PAR LN 2</t>
  </si>
  <si>
    <t>CVQ PAR LN 3</t>
  </si>
  <si>
    <t>CVQ PAR LN 4</t>
  </si>
  <si>
    <t>CVQ PAR LN 5</t>
  </si>
  <si>
    <t>CHS PAR HN 1</t>
  </si>
  <si>
    <t>CHS PAR HN 2</t>
  </si>
  <si>
    <t>CHS PAR HN 3</t>
  </si>
  <si>
    <t>CHS PAR HN 4</t>
  </si>
  <si>
    <t>CHS PAR HN 5</t>
  </si>
  <si>
    <t>CVS PAR HN 1</t>
  </si>
  <si>
    <t>CVS PAR HN 2</t>
  </si>
  <si>
    <t>CVS PAR HN 3</t>
  </si>
  <si>
    <t>CVS PAR HN 4</t>
  </si>
  <si>
    <t>CVS PAR HN 5</t>
  </si>
  <si>
    <t>CHQ PAR HN 1</t>
  </si>
  <si>
    <t>CHQ PAR HN 2</t>
  </si>
  <si>
    <t>CHQ PAR HN 3</t>
  </si>
  <si>
    <t>CHQ PAR HN 4</t>
  </si>
  <si>
    <t>CHQ PAR HN 5</t>
  </si>
  <si>
    <t>CVQ PAR HN 1</t>
  </si>
  <si>
    <t>CVQ PAR HN 2</t>
  </si>
  <si>
    <t>CVQ PAR HN 3</t>
  </si>
  <si>
    <t>CVQ PAR HN 4</t>
  </si>
  <si>
    <t>CVQ PAR HN 5</t>
  </si>
  <si>
    <t>CHS PAB LN 1</t>
  </si>
  <si>
    <t>CHS PAB LN 2</t>
  </si>
  <si>
    <t>CHS PAB LN 3</t>
  </si>
  <si>
    <t>CHS PAB LN 4</t>
  </si>
  <si>
    <t>CHS PAB LN 5</t>
  </si>
  <si>
    <t>CVS PAB LN 1</t>
  </si>
  <si>
    <t>CVS PAB LN 2</t>
  </si>
  <si>
    <t>CVS PAB LN 4</t>
  </si>
  <si>
    <t>CVS PAB LN 5</t>
  </si>
  <si>
    <t>CHQ PAB LN 1</t>
  </si>
  <si>
    <t>CHQ PAB LN 2</t>
  </si>
  <si>
    <t>CHQ PAB LN 3</t>
  </si>
  <si>
    <t>CHQ PAB LN 4</t>
  </si>
  <si>
    <t>CHQ PAB LN 5</t>
  </si>
  <si>
    <t>CVQ PAB LN 1</t>
  </si>
  <si>
    <t>CVQ PAB LN 2</t>
  </si>
  <si>
    <t>CVQ PAB LN 3</t>
  </si>
  <si>
    <t>CVQ PAB LN 4</t>
  </si>
  <si>
    <t>CVQ PAB LN 5</t>
  </si>
  <si>
    <t>CHS PAB HN 1</t>
  </si>
  <si>
    <t>CHS PAB HN 2</t>
  </si>
  <si>
    <t>CHS PAB HN 3</t>
  </si>
  <si>
    <t>CHS PAB HN 4</t>
  </si>
  <si>
    <t>CVS PAB HN 1</t>
  </si>
  <si>
    <t>CVS PAB HN 2</t>
  </si>
  <si>
    <t>CVS PAB HN 3</t>
  </si>
  <si>
    <t>CVS PAB HN 4</t>
  </si>
  <si>
    <t>CVS PAB HN 5</t>
  </si>
  <si>
    <t>CHQ PAB HN 1</t>
  </si>
  <si>
    <t>CHQ PAB HN 2</t>
  </si>
  <si>
    <t>CHQ PAB HN 3</t>
  </si>
  <si>
    <t>CHQ PAB HN 4</t>
  </si>
  <si>
    <t>CHQ PAB HN 5</t>
  </si>
  <si>
    <t>CVQ PAB HN 1</t>
  </si>
  <si>
    <t>CVQ PAB HN 2</t>
  </si>
  <si>
    <t>CVQ PAB HN 3</t>
  </si>
  <si>
    <t>CVQ PAB HN 4</t>
  </si>
  <si>
    <t>CVQ PAB HN 5</t>
  </si>
  <si>
    <t>CHS PAR HT 1</t>
  </si>
  <si>
    <t>CHS PAR HT 2</t>
  </si>
  <si>
    <t>CHS PAR HT 3</t>
  </si>
  <si>
    <t>CHS PAR HT 4</t>
  </si>
  <si>
    <t>CHS PAR HT 5</t>
  </si>
  <si>
    <t>CVS PAR HT 1</t>
  </si>
  <si>
    <t>CVS PAR HT 2</t>
  </si>
  <si>
    <t>CVS PAR HT 3</t>
  </si>
  <si>
    <t>CVS PAR HT 4</t>
  </si>
  <si>
    <t>CVS PAR HT 5</t>
  </si>
  <si>
    <t>CHQ PAR HT 1</t>
  </si>
  <si>
    <t>CHQ PAR HT 2</t>
  </si>
  <si>
    <t>CHQ PAR HT 3</t>
  </si>
  <si>
    <t>CHQ PAR HT 4</t>
  </si>
  <si>
    <t>CHQ PAR HT 5</t>
  </si>
  <si>
    <t>CVQ PAR HT 1</t>
  </si>
  <si>
    <t>CVQ PAR HT 2</t>
  </si>
  <si>
    <t>CVQ PAR HT 3</t>
  </si>
  <si>
    <t>CVQ PAR HT 4</t>
  </si>
  <si>
    <t>CVQ PAR HT 5</t>
  </si>
  <si>
    <t>CHS PAR LT 1</t>
  </si>
  <si>
    <t>CHS PAR LT 2</t>
  </si>
  <si>
    <t>CHS PAR LT 3</t>
  </si>
  <si>
    <t>CHS PAR LT 4</t>
  </si>
  <si>
    <t>CHS PAR LT 5</t>
  </si>
  <si>
    <t>CVS PAR LT 1</t>
  </si>
  <si>
    <t>CVS PAR LT 2</t>
  </si>
  <si>
    <t>CVS PAR LT 3</t>
  </si>
  <si>
    <t>CVS PAR LT 4</t>
  </si>
  <si>
    <t>CVS PAR LT 5</t>
  </si>
  <si>
    <t>CHQ PAR LT 1</t>
  </si>
  <si>
    <t>CHQ PAR LT 2</t>
  </si>
  <si>
    <t>CHQ PAR LT 3</t>
  </si>
  <si>
    <t>CHQ PAR LT 4</t>
  </si>
  <si>
    <t>CHQ PAR LT 5</t>
  </si>
  <si>
    <t>CVQ PAR LT 1</t>
  </si>
  <si>
    <t>CVQ PAR LT 2</t>
  </si>
  <si>
    <t>CVQ PAR LT 3</t>
  </si>
  <si>
    <t>CVQ PAR LT 4</t>
  </si>
  <si>
    <t>CVQ PAR LT 5</t>
  </si>
  <si>
    <t>TEMPERATURE</t>
  </si>
  <si>
    <t>CHS PAB HT 1</t>
  </si>
  <si>
    <t>CHS PAB HT 2</t>
  </si>
  <si>
    <t>CHS PAB HT 3</t>
  </si>
  <si>
    <t>CHS PAB HT 4</t>
  </si>
  <si>
    <t>CHS PAB HT 5</t>
  </si>
  <si>
    <t>CVS PAB HT 1</t>
  </si>
  <si>
    <t>CVS PAB HT 2</t>
  </si>
  <si>
    <t>CVS PAB HT 3</t>
  </si>
  <si>
    <t>CVS PAB HT 4</t>
  </si>
  <si>
    <t>CVS PAB HT 5</t>
  </si>
  <si>
    <t>CHQ PAB HT 1</t>
  </si>
  <si>
    <t>CHQ PAB HT 2</t>
  </si>
  <si>
    <t>CHQ PAB HT 3</t>
  </si>
  <si>
    <t>CHQ PAB HT 4</t>
  </si>
  <si>
    <t>CHQ PAB HT 5</t>
  </si>
  <si>
    <t>CVQ PAB HT 1</t>
  </si>
  <si>
    <t>CVQ PAB HT 2</t>
  </si>
  <si>
    <t>CVQ PAB HT 3</t>
  </si>
  <si>
    <t>CVQ PAB HT 4</t>
  </si>
  <si>
    <t>CVQ PAB HT 5</t>
  </si>
  <si>
    <t>CHS PAB LT 1</t>
  </si>
  <si>
    <t>CHS PAB LT 2</t>
  </si>
  <si>
    <t>CHS PAB LT 3</t>
  </si>
  <si>
    <t>CHS PAB LT 4</t>
  </si>
  <si>
    <t>CHS PAB LT 5</t>
  </si>
  <si>
    <t>CVS PAB LT 1</t>
  </si>
  <si>
    <t>CVS PAB LT 2</t>
  </si>
  <si>
    <t>CVS PAB LT 3</t>
  </si>
  <si>
    <t>CVS PAB LT 4</t>
  </si>
  <si>
    <t>CVS PAB LT 5</t>
  </si>
  <si>
    <t>CHQ PAB LT 1</t>
  </si>
  <si>
    <t>CHQ PAB LT 2</t>
  </si>
  <si>
    <t>CHQ PAB LT 3</t>
  </si>
  <si>
    <t>CHQ PAB LT 4</t>
  </si>
  <si>
    <t>CHQ PAB LT 5</t>
  </si>
  <si>
    <t>CVQ PAB LT 1</t>
  </si>
  <si>
    <t>CVQ PAB LT 2</t>
  </si>
  <si>
    <t>CVQ PAB LT 3</t>
  </si>
  <si>
    <t>CVQ PAB LT 4</t>
  </si>
  <si>
    <t>CVQ PAB LT 5</t>
  </si>
  <si>
    <t>Variables</t>
  </si>
  <si>
    <t>Description</t>
  </si>
  <si>
    <t>Units</t>
  </si>
  <si>
    <t>LMA initial</t>
  </si>
  <si>
    <t>cm</t>
  </si>
  <si>
    <t>Variation of the longitude of the main axis (LMA final - LMA initial)</t>
  </si>
  <si>
    <t>g</t>
  </si>
  <si>
    <t>%</t>
  </si>
  <si>
    <r>
      <t>branches node</t>
    </r>
    <r>
      <rPr>
        <vertAlign val="superscript"/>
        <sz val="11"/>
        <color theme="1"/>
        <rFont val="Calibri"/>
        <family val="2"/>
        <scheme val="minor"/>
      </rPr>
      <t>-1</t>
    </r>
  </si>
  <si>
    <r>
      <t>cm nodes</t>
    </r>
    <r>
      <rPr>
        <vertAlign val="superscript"/>
        <sz val="11"/>
        <color theme="1"/>
        <rFont val="Calibri"/>
        <family val="2"/>
        <scheme val="minor"/>
      </rPr>
      <t>-1</t>
    </r>
  </si>
  <si>
    <t>Relative growth rate (ln LMA final- ln LMA initial) / days of the experiment</t>
  </si>
  <si>
    <t>Relative growth rate (ln DW final- ln DW initial) / days of the experiment</t>
  </si>
  <si>
    <r>
      <t>d</t>
    </r>
    <r>
      <rPr>
        <vertAlign val="superscript"/>
        <sz val="11"/>
        <color theme="1"/>
        <rFont val="Calibri"/>
        <family val="2"/>
        <scheme val="minor"/>
      </rPr>
      <t>-1</t>
    </r>
  </si>
  <si>
    <r>
      <t>mg DW cm</t>
    </r>
    <r>
      <rPr>
        <vertAlign val="superscript"/>
        <sz val="11"/>
        <color theme="1"/>
        <rFont val="Calibri"/>
        <family val="2"/>
        <scheme val="minor"/>
      </rPr>
      <t>-1</t>
    </r>
  </si>
  <si>
    <t>Normalised dry weight ((DW final - DW initial) / DW initial) *100</t>
  </si>
  <si>
    <r>
      <t>AUC mg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 xml:space="preserve"> DW</t>
    </r>
  </si>
  <si>
    <t>Codification of factors</t>
  </si>
  <si>
    <t>Population</t>
  </si>
  <si>
    <t>Abbreviation</t>
  </si>
  <si>
    <t>CHS</t>
  </si>
  <si>
    <t>CVS</t>
  </si>
  <si>
    <t>CHQ</t>
  </si>
  <si>
    <r>
      <rPr>
        <i/>
        <sz val="11"/>
        <color theme="1"/>
        <rFont val="Calibri"/>
        <family val="2"/>
        <scheme val="minor"/>
      </rPr>
      <t>Chara hispida</t>
    </r>
    <r>
      <rPr>
        <sz val="11"/>
        <color theme="1"/>
        <rFont val="Calibri"/>
        <family val="2"/>
        <scheme val="minor"/>
      </rPr>
      <t xml:space="preserve"> from Somolinos</t>
    </r>
  </si>
  <si>
    <r>
      <rPr>
        <i/>
        <sz val="11"/>
        <color theme="1"/>
        <rFont val="Calibri"/>
        <family val="2"/>
        <scheme val="minor"/>
      </rPr>
      <t xml:space="preserve">Chara vulgaris </t>
    </r>
    <r>
      <rPr>
        <sz val="11"/>
        <color theme="1"/>
        <rFont val="Calibri"/>
        <family val="2"/>
        <scheme val="minor"/>
      </rPr>
      <t>from Somolinos</t>
    </r>
  </si>
  <si>
    <r>
      <rPr>
        <i/>
        <sz val="11"/>
        <color theme="1"/>
        <rFont val="Calibri"/>
        <family val="2"/>
        <scheme val="minor"/>
      </rPr>
      <t>Chara hispida</t>
    </r>
    <r>
      <rPr>
        <sz val="11"/>
        <color theme="1"/>
        <rFont val="Calibri"/>
        <family val="2"/>
        <scheme val="minor"/>
      </rPr>
      <t xml:space="preserve"> from Quartons</t>
    </r>
  </si>
  <si>
    <r>
      <rPr>
        <i/>
        <sz val="11"/>
        <color theme="1"/>
        <rFont val="Calibri"/>
        <family val="2"/>
        <scheme val="minor"/>
      </rPr>
      <t xml:space="preserve">Chara vulgaris </t>
    </r>
    <r>
      <rPr>
        <sz val="11"/>
        <color theme="1"/>
        <rFont val="Calibri"/>
        <family val="2"/>
        <scheme val="minor"/>
      </rPr>
      <t>from Quartons</t>
    </r>
  </si>
  <si>
    <t>CVQ</t>
  </si>
  <si>
    <t>Photosinthetically active radiation</t>
  </si>
  <si>
    <t>Photosinthetically active radiation + Ultraviolet radiation (A and B)</t>
  </si>
  <si>
    <t>PAR</t>
  </si>
  <si>
    <t>PAB</t>
  </si>
  <si>
    <t>Low nitrate concentration</t>
  </si>
  <si>
    <t>High nitrate concentration</t>
  </si>
  <si>
    <t>LN</t>
  </si>
  <si>
    <t>HN</t>
  </si>
  <si>
    <t>Low temperature</t>
  </si>
  <si>
    <t>High temperature</t>
  </si>
  <si>
    <t>LT</t>
  </si>
  <si>
    <t>HT</t>
  </si>
  <si>
    <t>LMAV</t>
  </si>
  <si>
    <t>NDW</t>
  </si>
  <si>
    <t>SUVACs</t>
  </si>
  <si>
    <t>WUVACs</t>
  </si>
  <si>
    <t>N</t>
  </si>
  <si>
    <t>FW final (g)</t>
  </si>
  <si>
    <t>Longitude of the main axis at the begining of the experiment</t>
  </si>
  <si>
    <t>Longitude of the main axis at the end of the experiment</t>
  </si>
  <si>
    <t>Number of nodes in the main axis at the end of the experiment</t>
  </si>
  <si>
    <t>Number of primary ramifications at the end of the experiment</t>
  </si>
  <si>
    <t>Ramifications per node in the main axis at the end of the experiment</t>
  </si>
  <si>
    <t>Growth direction index (new ramifications / new nodes) at the end of the experiment</t>
  </si>
  <si>
    <t>Internodal distance (LMA / number of nodes) at the end of the experiment</t>
  </si>
  <si>
    <t>Fresh weight of the individuals at the end of the experiment</t>
  </si>
  <si>
    <t>Dry weight of individuals at the beginning of the experiment</t>
  </si>
  <si>
    <t>Dry weight of individuals at the end of the experiment</t>
  </si>
  <si>
    <t>Weight distribution (DW final / LMA final) at the end of the experiment</t>
  </si>
  <si>
    <t>Concentration of total UVR-absorbing compounds  at the end of the experiment</t>
  </si>
  <si>
    <t>Concentration of UVR-absorbing compounds (methanol soluble fraction) at the end of the experiment</t>
  </si>
  <si>
    <t>Concentration of UVR-absorbing compounds (methanol insoluble cell wall-bound fraction) at the end of the experiment</t>
  </si>
  <si>
    <t>Percentage of nitrogen content at the end of the experiment</t>
  </si>
  <si>
    <t>Molar ratio C content: N content at the end of the experiment</t>
  </si>
  <si>
    <r>
      <t>RGR (d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) with LMA</t>
    </r>
  </si>
  <si>
    <r>
      <t>RGR (d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) with DW</t>
    </r>
  </si>
  <si>
    <r>
      <t>DW/LMA final (mg cm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)</t>
    </r>
  </si>
  <si>
    <r>
      <t>UVACs (AUC mg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 xml:space="preserve"> DW)</t>
    </r>
  </si>
  <si>
    <r>
      <t>SUVACs (AUC mg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 xml:space="preserve"> DW)</t>
    </r>
  </si>
  <si>
    <r>
      <t>WUVACs (AUC mg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 xml:space="preserve"> DW)</t>
    </r>
  </si>
  <si>
    <r>
      <t>RGR (d</t>
    </r>
    <r>
      <rPr>
        <b/>
        <vertAlign val="superscript"/>
        <sz val="11"/>
        <rFont val="Calibri"/>
        <family val="2"/>
        <scheme val="minor"/>
      </rPr>
      <t>-1</t>
    </r>
    <r>
      <rPr>
        <b/>
        <sz val="11"/>
        <rFont val="Calibri"/>
        <family val="2"/>
        <scheme val="minor"/>
      </rPr>
      <t>) with LMA</t>
    </r>
  </si>
  <si>
    <r>
      <t>RGR (d</t>
    </r>
    <r>
      <rPr>
        <b/>
        <vertAlign val="superscript"/>
        <sz val="11"/>
        <rFont val="Calibri"/>
        <family val="2"/>
        <scheme val="minor"/>
      </rPr>
      <t>-1</t>
    </r>
    <r>
      <rPr>
        <b/>
        <sz val="11"/>
        <rFont val="Calibri"/>
        <family val="2"/>
        <scheme val="minor"/>
      </rPr>
      <t>) with DW</t>
    </r>
  </si>
  <si>
    <r>
      <t>DW/LMA final (mg cm</t>
    </r>
    <r>
      <rPr>
        <b/>
        <vertAlign val="superscript"/>
        <sz val="11"/>
        <rFont val="Calibri"/>
        <family val="2"/>
        <scheme val="minor"/>
      </rPr>
      <t>-1</t>
    </r>
    <r>
      <rPr>
        <b/>
        <sz val="11"/>
        <rFont val="Calibri"/>
        <family val="2"/>
        <scheme val="minor"/>
      </rPr>
      <t>)</t>
    </r>
  </si>
  <si>
    <r>
      <t>UVACs (AUC mg</t>
    </r>
    <r>
      <rPr>
        <b/>
        <vertAlign val="superscript"/>
        <sz val="11"/>
        <rFont val="Calibri"/>
        <family val="2"/>
        <scheme val="minor"/>
      </rPr>
      <t>-1</t>
    </r>
    <r>
      <rPr>
        <b/>
        <sz val="11"/>
        <rFont val="Calibri"/>
        <family val="2"/>
        <scheme val="minor"/>
      </rPr>
      <t xml:space="preserve"> DW)</t>
    </r>
  </si>
  <si>
    <r>
      <t>SUVACs (AUC mg</t>
    </r>
    <r>
      <rPr>
        <b/>
        <vertAlign val="superscript"/>
        <sz val="11"/>
        <rFont val="Calibri"/>
        <family val="2"/>
        <scheme val="minor"/>
      </rPr>
      <t>-1</t>
    </r>
    <r>
      <rPr>
        <b/>
        <sz val="11"/>
        <rFont val="Calibri"/>
        <family val="2"/>
        <scheme val="minor"/>
      </rPr>
      <t xml:space="preserve"> DW)</t>
    </r>
  </si>
  <si>
    <r>
      <t>WUVACs (AUC mg</t>
    </r>
    <r>
      <rPr>
        <b/>
        <vertAlign val="superscript"/>
        <sz val="11"/>
        <rFont val="Calibri"/>
        <family val="2"/>
        <scheme val="minor"/>
      </rPr>
      <t>-1</t>
    </r>
    <r>
      <rPr>
        <b/>
        <sz val="11"/>
        <rFont val="Calibri"/>
        <family val="2"/>
        <scheme val="minor"/>
      </rPr>
      <t xml:space="preserve"> DW)</t>
    </r>
  </si>
  <si>
    <t>Radiation (RAD)</t>
  </si>
  <si>
    <t>Temperature (TEMP)</t>
  </si>
  <si>
    <t>Nitrate (NIT)</t>
  </si>
  <si>
    <t>chl-a</t>
  </si>
  <si>
    <t>chl-b</t>
  </si>
  <si>
    <t>carotenoids</t>
  </si>
  <si>
    <t>Chlorophyll-a concentration at the end of the experiment</t>
  </si>
  <si>
    <t>Chlorophyll-b concentration at the end of the experiment</t>
  </si>
  <si>
    <t>Carotenoid concentration at the end of the experiment</t>
  </si>
  <si>
    <r>
      <t>µg g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 xml:space="preserve"> FW</t>
    </r>
  </si>
  <si>
    <r>
      <t>chl-a (</t>
    </r>
    <r>
      <rPr>
        <b/>
        <sz val="11"/>
        <rFont val="Calibri"/>
        <family val="2"/>
      </rPr>
      <t>µ</t>
    </r>
    <r>
      <rPr>
        <b/>
        <sz val="8.8000000000000007"/>
        <rFont val="Calibri"/>
        <family val="2"/>
      </rPr>
      <t>g g-1 PF)</t>
    </r>
  </si>
  <si>
    <r>
      <t>chl-b (</t>
    </r>
    <r>
      <rPr>
        <b/>
        <sz val="11"/>
        <rFont val="Calibri"/>
        <family val="2"/>
      </rPr>
      <t>µ</t>
    </r>
    <r>
      <rPr>
        <b/>
        <sz val="8.8000000000000007"/>
        <rFont val="Calibri"/>
        <family val="2"/>
      </rPr>
      <t>g g-1 PF)</t>
    </r>
  </si>
  <si>
    <r>
      <t>Carotenoids (</t>
    </r>
    <r>
      <rPr>
        <b/>
        <sz val="11"/>
        <rFont val="Calibri"/>
        <family val="2"/>
      </rPr>
      <t>µ</t>
    </r>
    <r>
      <rPr>
        <b/>
        <sz val="8.8000000000000007"/>
        <rFont val="Calibri"/>
        <family val="2"/>
      </rPr>
      <t>g g-1 PF)</t>
    </r>
  </si>
  <si>
    <t>GDI final</t>
  </si>
  <si>
    <r>
      <t>LMA/Nod final (cm nodes</t>
    </r>
    <r>
      <rPr>
        <b/>
        <vertAlign val="superscript"/>
        <sz val="11"/>
        <rFont val="Calibri"/>
        <family val="2"/>
        <scheme val="minor"/>
      </rPr>
      <t>-1</t>
    </r>
    <r>
      <rPr>
        <b/>
        <sz val="11"/>
        <rFont val="Calibri"/>
        <family val="2"/>
        <scheme val="minor"/>
      </rPr>
      <t>)</t>
    </r>
  </si>
  <si>
    <t>UVACs</t>
  </si>
  <si>
    <t>DW/LMA final</t>
  </si>
  <si>
    <r>
      <t xml:space="preserve">RGR </t>
    </r>
    <r>
      <rPr>
        <sz val="11"/>
        <color theme="1"/>
        <rFont val="Calibri"/>
        <family val="2"/>
        <scheme val="minor"/>
      </rPr>
      <t>with DW</t>
    </r>
  </si>
  <si>
    <t>DW final</t>
  </si>
  <si>
    <t>DW initial</t>
  </si>
  <si>
    <t>FW final</t>
  </si>
  <si>
    <r>
      <t>RGR</t>
    </r>
    <r>
      <rPr>
        <sz val="11"/>
        <color theme="1"/>
        <rFont val="Calibri"/>
        <family val="2"/>
        <scheme val="minor"/>
      </rPr>
      <t xml:space="preserve"> with LMA</t>
    </r>
  </si>
  <si>
    <t>LMA/Nod final</t>
  </si>
  <si>
    <t>LMA final</t>
  </si>
  <si>
    <r>
      <t>AUC* mg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 xml:space="preserve"> DW</t>
    </r>
  </si>
  <si>
    <t>*AUC: Area Under the Curve</t>
  </si>
  <si>
    <t>number of nodes</t>
  </si>
  <si>
    <t>number of branches</t>
  </si>
  <si>
    <r>
      <t>LMA/Nod final (cm nodes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</si>
</sst>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1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sz val="11"/>
      <name val="Calibri"/>
      <family val="2"/>
    </font>
    <font>
      <b/>
      <sz val="8.8000000000000007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/>
    </xf>
    <xf numFmtId="0" fontId="0" fillId="5" borderId="3" xfId="0" applyFill="1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 applyAlignment="1">
      <alignment vertical="center"/>
    </xf>
    <xf numFmtId="0" fontId="0" fillId="5" borderId="4" xfId="0" applyFill="1" applyBorder="1" applyAlignment="1">
      <alignment horizontal="center" vertical="center"/>
    </xf>
    <xf numFmtId="0" fontId="0" fillId="5" borderId="4" xfId="0" applyFill="1" applyBorder="1" applyAlignment="1">
      <alignment vertical="center"/>
    </xf>
    <xf numFmtId="0" fontId="0" fillId="5" borderId="3" xfId="0" applyFill="1" applyBorder="1"/>
    <xf numFmtId="0" fontId="0" fillId="5" borderId="2" xfId="0" applyFill="1" applyBorder="1"/>
    <xf numFmtId="0" fontId="0" fillId="5" borderId="4" xfId="0" applyFill="1" applyBorder="1"/>
    <xf numFmtId="164" fontId="3" fillId="4" borderId="4" xfId="0" applyNumberFormat="1" applyFont="1" applyFill="1" applyBorder="1" applyAlignment="1">
      <alignment horizontal="center" vertical="center"/>
    </xf>
    <xf numFmtId="0" fontId="4" fillId="0" borderId="0" xfId="0" applyFont="1"/>
    <xf numFmtId="0" fontId="2" fillId="6" borderId="1" xfId="0" applyFont="1" applyFill="1" applyBorder="1"/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/>
    </xf>
    <xf numFmtId="165" fontId="3" fillId="2" borderId="3" xfId="0" applyNumberFormat="1" applyFont="1" applyFill="1" applyBorder="1" applyAlignment="1">
      <alignment horizontal="center" vertical="center"/>
    </xf>
    <xf numFmtId="164" fontId="3" fillId="4" borderId="3" xfId="0" applyNumberFormat="1" applyFont="1" applyFill="1" applyBorder="1" applyAlignment="1">
      <alignment horizontal="center" vertical="center"/>
    </xf>
    <xf numFmtId="2" fontId="3" fillId="3" borderId="3" xfId="0" applyNumberFormat="1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165" fontId="3" fillId="2" borderId="2" xfId="0" applyNumberFormat="1" applyFont="1" applyFill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center" vertical="center"/>
    </xf>
    <xf numFmtId="2" fontId="3" fillId="3" borderId="2" xfId="0" applyNumberFormat="1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165" fontId="3" fillId="2" borderId="4" xfId="0" applyNumberFormat="1" applyFont="1" applyFill="1" applyBorder="1" applyAlignment="1">
      <alignment horizontal="center" vertical="center"/>
    </xf>
    <xf numFmtId="2" fontId="3" fillId="3" borderId="4" xfId="0" applyNumberFormat="1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5" fontId="3" fillId="2" borderId="3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65" fontId="3" fillId="2" borderId="2" xfId="0" applyNumberFormat="1" applyFont="1" applyFill="1" applyBorder="1" applyAlignment="1">
      <alignment horizontal="center"/>
    </xf>
    <xf numFmtId="1" fontId="3" fillId="2" borderId="5" xfId="0" applyNumberFormat="1" applyFont="1" applyFill="1" applyBorder="1" applyAlignment="1">
      <alignment horizontal="center" vertical="center"/>
    </xf>
    <xf numFmtId="165" fontId="3" fillId="2" borderId="5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65" fontId="3" fillId="2" borderId="4" xfId="0" applyNumberFormat="1" applyFont="1" applyFill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5" borderId="3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workbookViewId="0">
      <selection activeCell="F6" sqref="F6"/>
    </sheetView>
  </sheetViews>
  <sheetFormatPr baseColWidth="10" defaultRowHeight="15" x14ac:dyDescent="0.25"/>
  <cols>
    <col min="1" max="1" width="26" customWidth="1"/>
    <col min="2" max="2" width="39.7109375" bestFit="1" customWidth="1"/>
    <col min="3" max="3" width="15.140625" bestFit="1" customWidth="1"/>
  </cols>
  <sheetData>
    <row r="1" spans="1:4" x14ac:dyDescent="0.25">
      <c r="A1" s="14" t="s">
        <v>175</v>
      </c>
      <c r="B1" s="14" t="s">
        <v>176</v>
      </c>
      <c r="C1" s="15" t="s">
        <v>177</v>
      </c>
    </row>
    <row r="2" spans="1:4" ht="30" x14ac:dyDescent="0.25">
      <c r="A2" s="51" t="s">
        <v>178</v>
      </c>
      <c r="B2" s="50" t="s">
        <v>220</v>
      </c>
      <c r="C2" s="53" t="s">
        <v>179</v>
      </c>
      <c r="D2" s="52"/>
    </row>
    <row r="3" spans="1:4" ht="30" x14ac:dyDescent="0.25">
      <c r="A3" s="51" t="s">
        <v>271</v>
      </c>
      <c r="B3" s="50" t="s">
        <v>221</v>
      </c>
      <c r="C3" s="53" t="s">
        <v>179</v>
      </c>
      <c r="D3" s="52"/>
    </row>
    <row r="4" spans="1:4" ht="30" x14ac:dyDescent="0.25">
      <c r="A4" s="51" t="s">
        <v>214</v>
      </c>
      <c r="B4" s="50" t="s">
        <v>180</v>
      </c>
      <c r="C4" s="53" t="s">
        <v>179</v>
      </c>
      <c r="D4" s="52"/>
    </row>
    <row r="5" spans="1:4" ht="30" x14ac:dyDescent="0.25">
      <c r="A5" s="51" t="s">
        <v>14</v>
      </c>
      <c r="B5" s="50" t="s">
        <v>222</v>
      </c>
      <c r="C5" s="2" t="s">
        <v>274</v>
      </c>
      <c r="D5" s="52"/>
    </row>
    <row r="6" spans="1:4" ht="30" x14ac:dyDescent="0.25">
      <c r="A6" s="51" t="s">
        <v>15</v>
      </c>
      <c r="B6" s="50" t="s">
        <v>223</v>
      </c>
      <c r="C6" s="2" t="s">
        <v>275</v>
      </c>
      <c r="D6" s="52"/>
    </row>
    <row r="7" spans="1:4" ht="30" x14ac:dyDescent="0.25">
      <c r="A7" s="51" t="s">
        <v>16</v>
      </c>
      <c r="B7" s="50" t="s">
        <v>224</v>
      </c>
      <c r="C7" s="53" t="s">
        <v>183</v>
      </c>
      <c r="D7" s="52"/>
    </row>
    <row r="8" spans="1:4" ht="30" x14ac:dyDescent="0.25">
      <c r="A8" s="51" t="s">
        <v>261</v>
      </c>
      <c r="B8" s="50" t="s">
        <v>225</v>
      </c>
      <c r="C8" s="53" t="s">
        <v>183</v>
      </c>
      <c r="D8" s="52"/>
    </row>
    <row r="9" spans="1:4" ht="30" x14ac:dyDescent="0.25">
      <c r="A9" s="51" t="s">
        <v>270</v>
      </c>
      <c r="B9" s="50" t="s">
        <v>226</v>
      </c>
      <c r="C9" s="53" t="s">
        <v>184</v>
      </c>
      <c r="D9" s="52"/>
    </row>
    <row r="10" spans="1:4" ht="30" x14ac:dyDescent="0.25">
      <c r="A10" s="51" t="s">
        <v>269</v>
      </c>
      <c r="B10" s="50" t="s">
        <v>185</v>
      </c>
      <c r="C10" s="53" t="s">
        <v>187</v>
      </c>
      <c r="D10" s="52"/>
    </row>
    <row r="11" spans="1:4" ht="30" x14ac:dyDescent="0.25">
      <c r="A11" s="51" t="s">
        <v>268</v>
      </c>
      <c r="B11" s="50" t="s">
        <v>227</v>
      </c>
      <c r="C11" s="53" t="s">
        <v>181</v>
      </c>
      <c r="D11" s="52"/>
    </row>
    <row r="12" spans="1:4" ht="30" x14ac:dyDescent="0.25">
      <c r="A12" s="51" t="s">
        <v>267</v>
      </c>
      <c r="B12" s="50" t="s">
        <v>228</v>
      </c>
      <c r="C12" s="53" t="s">
        <v>181</v>
      </c>
      <c r="D12" s="52"/>
    </row>
    <row r="13" spans="1:4" ht="30" x14ac:dyDescent="0.25">
      <c r="A13" s="51" t="s">
        <v>266</v>
      </c>
      <c r="B13" s="50" t="s">
        <v>229</v>
      </c>
      <c r="C13" s="53" t="s">
        <v>181</v>
      </c>
      <c r="D13" s="52"/>
    </row>
    <row r="14" spans="1:4" ht="30" x14ac:dyDescent="0.25">
      <c r="A14" s="51" t="s">
        <v>215</v>
      </c>
      <c r="B14" s="50" t="s">
        <v>189</v>
      </c>
      <c r="C14" s="53" t="s">
        <v>182</v>
      </c>
      <c r="D14" s="52"/>
    </row>
    <row r="15" spans="1:4" ht="30" x14ac:dyDescent="0.25">
      <c r="A15" s="51" t="s">
        <v>265</v>
      </c>
      <c r="B15" s="50" t="s">
        <v>186</v>
      </c>
      <c r="C15" s="53" t="s">
        <v>187</v>
      </c>
      <c r="D15" s="52"/>
    </row>
    <row r="16" spans="1:4" ht="30" x14ac:dyDescent="0.25">
      <c r="A16" s="51" t="s">
        <v>264</v>
      </c>
      <c r="B16" s="50" t="s">
        <v>230</v>
      </c>
      <c r="C16" s="53" t="s">
        <v>188</v>
      </c>
      <c r="D16" s="52"/>
    </row>
    <row r="17" spans="1:4" ht="30" x14ac:dyDescent="0.25">
      <c r="A17" s="51" t="s">
        <v>263</v>
      </c>
      <c r="B17" s="50" t="s">
        <v>231</v>
      </c>
      <c r="C17" s="53" t="s">
        <v>272</v>
      </c>
      <c r="D17" s="52" t="s">
        <v>273</v>
      </c>
    </row>
    <row r="18" spans="1:4" ht="45" x14ac:dyDescent="0.25">
      <c r="A18" s="51" t="s">
        <v>216</v>
      </c>
      <c r="B18" s="50" t="s">
        <v>232</v>
      </c>
      <c r="C18" s="53" t="s">
        <v>190</v>
      </c>
      <c r="D18" s="52"/>
    </row>
    <row r="19" spans="1:4" ht="60" x14ac:dyDescent="0.25">
      <c r="A19" s="51" t="s">
        <v>217</v>
      </c>
      <c r="B19" s="50" t="s">
        <v>233</v>
      </c>
      <c r="C19" s="53" t="s">
        <v>190</v>
      </c>
      <c r="D19" s="52"/>
    </row>
    <row r="20" spans="1:4" ht="30" x14ac:dyDescent="0.25">
      <c r="A20" s="51" t="s">
        <v>218</v>
      </c>
      <c r="B20" s="50" t="s">
        <v>234</v>
      </c>
      <c r="C20" s="53" t="s">
        <v>182</v>
      </c>
      <c r="D20" s="52"/>
    </row>
    <row r="21" spans="1:4" ht="30" x14ac:dyDescent="0.25">
      <c r="A21" s="51" t="s">
        <v>10</v>
      </c>
      <c r="B21" s="50" t="s">
        <v>235</v>
      </c>
      <c r="C21" s="53"/>
      <c r="D21" s="52"/>
    </row>
    <row r="22" spans="1:4" ht="30" x14ac:dyDescent="0.25">
      <c r="A22" s="51" t="s">
        <v>251</v>
      </c>
      <c r="B22" s="50" t="s">
        <v>254</v>
      </c>
      <c r="C22" s="53" t="s">
        <v>257</v>
      </c>
      <c r="D22" s="52"/>
    </row>
    <row r="23" spans="1:4" ht="30" x14ac:dyDescent="0.25">
      <c r="A23" s="51" t="s">
        <v>252</v>
      </c>
      <c r="B23" s="50" t="s">
        <v>255</v>
      </c>
      <c r="C23" s="53" t="s">
        <v>257</v>
      </c>
      <c r="D23" s="52"/>
    </row>
    <row r="24" spans="1:4" ht="30" x14ac:dyDescent="0.25">
      <c r="A24" s="51" t="s">
        <v>253</v>
      </c>
      <c r="B24" s="50" t="s">
        <v>256</v>
      </c>
      <c r="C24" s="53" t="s">
        <v>257</v>
      </c>
      <c r="D24" s="52"/>
    </row>
    <row r="27" spans="1:4" x14ac:dyDescent="0.25">
      <c r="A27" s="13" t="s">
        <v>191</v>
      </c>
    </row>
    <row r="29" spans="1:4" x14ac:dyDescent="0.25">
      <c r="A29" s="16" t="s">
        <v>192</v>
      </c>
      <c r="B29" s="16" t="s">
        <v>176</v>
      </c>
      <c r="C29" s="16" t="s">
        <v>193</v>
      </c>
    </row>
    <row r="30" spans="1:4" x14ac:dyDescent="0.25">
      <c r="A30" s="53">
        <v>1</v>
      </c>
      <c r="B30" s="53" t="s">
        <v>197</v>
      </c>
      <c r="C30" s="53" t="s">
        <v>194</v>
      </c>
    </row>
    <row r="31" spans="1:4" x14ac:dyDescent="0.25">
      <c r="A31" s="53">
        <v>2</v>
      </c>
      <c r="B31" s="53" t="s">
        <v>198</v>
      </c>
      <c r="C31" s="53" t="s">
        <v>195</v>
      </c>
    </row>
    <row r="32" spans="1:4" x14ac:dyDescent="0.25">
      <c r="A32" s="53">
        <v>3</v>
      </c>
      <c r="B32" s="53" t="s">
        <v>199</v>
      </c>
      <c r="C32" s="53" t="s">
        <v>196</v>
      </c>
    </row>
    <row r="33" spans="1:3" x14ac:dyDescent="0.25">
      <c r="A33" s="53">
        <v>4</v>
      </c>
      <c r="B33" s="53" t="s">
        <v>200</v>
      </c>
      <c r="C33" s="53" t="s">
        <v>201</v>
      </c>
    </row>
    <row r="34" spans="1:3" x14ac:dyDescent="0.25">
      <c r="A34" s="52"/>
      <c r="B34" s="52"/>
      <c r="C34" s="52"/>
    </row>
    <row r="35" spans="1:3" x14ac:dyDescent="0.25">
      <c r="A35" s="16" t="s">
        <v>248</v>
      </c>
      <c r="B35" s="16" t="s">
        <v>176</v>
      </c>
      <c r="C35" s="16" t="s">
        <v>193</v>
      </c>
    </row>
    <row r="36" spans="1:3" x14ac:dyDescent="0.25">
      <c r="A36" s="17">
        <v>0</v>
      </c>
      <c r="B36" s="17" t="s">
        <v>202</v>
      </c>
      <c r="C36" s="17" t="s">
        <v>204</v>
      </c>
    </row>
    <row r="37" spans="1:3" ht="30" x14ac:dyDescent="0.25">
      <c r="A37" s="17">
        <v>1</v>
      </c>
      <c r="B37" s="18" t="s">
        <v>203</v>
      </c>
      <c r="C37" s="17" t="s">
        <v>205</v>
      </c>
    </row>
    <row r="38" spans="1:3" x14ac:dyDescent="0.25">
      <c r="A38" s="52"/>
      <c r="B38" s="52"/>
      <c r="C38" s="52"/>
    </row>
    <row r="39" spans="1:3" x14ac:dyDescent="0.25">
      <c r="A39" s="16" t="s">
        <v>249</v>
      </c>
      <c r="B39" s="16" t="s">
        <v>176</v>
      </c>
      <c r="C39" s="16" t="s">
        <v>193</v>
      </c>
    </row>
    <row r="40" spans="1:3" x14ac:dyDescent="0.25">
      <c r="A40" s="17">
        <v>0</v>
      </c>
      <c r="B40" s="17" t="s">
        <v>210</v>
      </c>
      <c r="C40" s="17" t="s">
        <v>212</v>
      </c>
    </row>
    <row r="41" spans="1:3" x14ac:dyDescent="0.25">
      <c r="A41" s="17">
        <v>1</v>
      </c>
      <c r="B41" s="18" t="s">
        <v>211</v>
      </c>
      <c r="C41" s="17" t="s">
        <v>213</v>
      </c>
    </row>
    <row r="42" spans="1:3" x14ac:dyDescent="0.25">
      <c r="A42" s="52"/>
      <c r="B42" s="52"/>
      <c r="C42" s="52"/>
    </row>
    <row r="43" spans="1:3" x14ac:dyDescent="0.25">
      <c r="A43" s="16" t="s">
        <v>250</v>
      </c>
      <c r="B43" s="16" t="s">
        <v>176</v>
      </c>
      <c r="C43" s="16" t="s">
        <v>193</v>
      </c>
    </row>
    <row r="44" spans="1:3" x14ac:dyDescent="0.25">
      <c r="A44" s="17">
        <v>0</v>
      </c>
      <c r="B44" s="17" t="s">
        <v>206</v>
      </c>
      <c r="C44" s="17" t="s">
        <v>208</v>
      </c>
    </row>
    <row r="45" spans="1:3" x14ac:dyDescent="0.25">
      <c r="A45" s="17">
        <v>1</v>
      </c>
      <c r="B45" s="18" t="s">
        <v>207</v>
      </c>
      <c r="C45" s="17" t="s">
        <v>209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1"/>
  <sheetViews>
    <sheetView topLeftCell="C1" zoomScale="80" zoomScaleNormal="80" workbookViewId="0">
      <selection activeCell="N1" sqref="N1"/>
    </sheetView>
  </sheetViews>
  <sheetFormatPr baseColWidth="10" defaultRowHeight="15" x14ac:dyDescent="0.25"/>
  <cols>
    <col min="1" max="1" width="14" customWidth="1"/>
    <col min="2" max="2" width="12.28515625" customWidth="1"/>
    <col min="3" max="3" width="9.7109375" customWidth="1"/>
    <col min="4" max="4" width="12.28515625" customWidth="1"/>
    <col min="5" max="5" width="14.28515625" bestFit="1" customWidth="1"/>
    <col min="6" max="6" width="12.5703125" customWidth="1"/>
    <col min="9" max="10" width="9.7109375" customWidth="1"/>
    <col min="11" max="11" width="10.7109375" customWidth="1"/>
    <col min="12" max="12" width="9.7109375" customWidth="1"/>
    <col min="14" max="14" width="14.7109375" customWidth="1"/>
    <col min="15" max="15" width="10.42578125" customWidth="1"/>
    <col min="18" max="18" width="9.42578125" customWidth="1"/>
    <col min="20" max="20" width="10.42578125" customWidth="1"/>
    <col min="21" max="21" width="14" customWidth="1"/>
    <col min="22" max="22" width="13.7109375" customWidth="1"/>
    <col min="23" max="23" width="12.5703125" customWidth="1"/>
    <col min="24" max="24" width="13.28515625" customWidth="1"/>
  </cols>
  <sheetData>
    <row r="1" spans="1:29" ht="45" customHeight="1" x14ac:dyDescent="0.25">
      <c r="A1" s="61" t="s">
        <v>0</v>
      </c>
      <c r="B1" s="61" t="s">
        <v>1</v>
      </c>
      <c r="C1" s="61" t="s">
        <v>134</v>
      </c>
      <c r="D1" s="61" t="s">
        <v>3</v>
      </c>
      <c r="E1" s="61" t="s">
        <v>4</v>
      </c>
      <c r="F1" s="61" t="s">
        <v>5</v>
      </c>
      <c r="G1" s="62" t="s">
        <v>6</v>
      </c>
      <c r="H1" s="62" t="s">
        <v>7</v>
      </c>
      <c r="I1" s="62" t="s">
        <v>8</v>
      </c>
      <c r="J1" s="62" t="s">
        <v>14</v>
      </c>
      <c r="K1" s="62" t="s">
        <v>15</v>
      </c>
      <c r="L1" s="62" t="s">
        <v>16</v>
      </c>
      <c r="M1" s="62" t="s">
        <v>261</v>
      </c>
      <c r="N1" s="62" t="s">
        <v>262</v>
      </c>
      <c r="O1" s="62" t="s">
        <v>242</v>
      </c>
      <c r="P1" s="62" t="s">
        <v>219</v>
      </c>
      <c r="Q1" s="62" t="s">
        <v>11</v>
      </c>
      <c r="R1" s="62" t="s">
        <v>12</v>
      </c>
      <c r="S1" s="62" t="s">
        <v>9</v>
      </c>
      <c r="T1" s="62" t="s">
        <v>243</v>
      </c>
      <c r="U1" s="62" t="s">
        <v>244</v>
      </c>
      <c r="V1" s="63" t="s">
        <v>245</v>
      </c>
      <c r="W1" s="63" t="s">
        <v>246</v>
      </c>
      <c r="X1" s="63" t="s">
        <v>247</v>
      </c>
      <c r="Y1" s="64" t="s">
        <v>13</v>
      </c>
      <c r="Z1" s="64" t="s">
        <v>10</v>
      </c>
      <c r="AA1" s="64" t="s">
        <v>258</v>
      </c>
      <c r="AB1" s="64" t="s">
        <v>259</v>
      </c>
      <c r="AC1" s="64" t="s">
        <v>260</v>
      </c>
    </row>
    <row r="2" spans="1:29" x14ac:dyDescent="0.25">
      <c r="A2" s="3" t="s">
        <v>194</v>
      </c>
      <c r="B2" s="3" t="s">
        <v>204</v>
      </c>
      <c r="C2" s="3" t="s">
        <v>212</v>
      </c>
      <c r="D2" s="3">
        <v>1</v>
      </c>
      <c r="E2" s="9" t="s">
        <v>114</v>
      </c>
      <c r="F2" s="54">
        <v>15</v>
      </c>
      <c r="G2" s="39"/>
      <c r="H2" s="39"/>
      <c r="I2" s="39">
        <f>AVERAGE(I3:I6)</f>
        <v>2.7645000000000004</v>
      </c>
      <c r="J2" s="40">
        <v>3</v>
      </c>
      <c r="K2" s="40">
        <v>0</v>
      </c>
      <c r="L2" s="20">
        <f t="shared" ref="L2:L33" si="0">K2/J2</f>
        <v>0</v>
      </c>
      <c r="M2" s="20">
        <f>AVERAGE(M3:M6)</f>
        <v>0.25</v>
      </c>
      <c r="N2" s="21">
        <v>0.59566666666666668</v>
      </c>
      <c r="O2" s="22">
        <f>AVERAGE(O3:O6)</f>
        <v>7.8092626534983778E-2</v>
      </c>
      <c r="P2" s="22">
        <v>0.31700000000000023</v>
      </c>
      <c r="Q2" s="22"/>
      <c r="R2" s="22"/>
      <c r="S2" s="19">
        <v>230.82707446655021</v>
      </c>
      <c r="T2" s="41">
        <v>7.8092626534983778E-2</v>
      </c>
      <c r="U2" s="39">
        <f>AVERAGE(U3:U6)</f>
        <v>11.425815575137218</v>
      </c>
      <c r="V2" s="23">
        <v>0.76497255938928066</v>
      </c>
      <c r="W2" s="23">
        <v>0.2520741917508576</v>
      </c>
      <c r="X2" s="23">
        <v>0.51289836763842311</v>
      </c>
      <c r="Y2" s="24">
        <v>0.37</v>
      </c>
      <c r="Z2" s="25">
        <v>58.52</v>
      </c>
      <c r="AA2" s="25">
        <v>2.5913976959999996</v>
      </c>
      <c r="AB2" s="25">
        <v>0.53726015999999843</v>
      </c>
      <c r="AC2" s="25">
        <v>1.5772369375835529</v>
      </c>
    </row>
    <row r="3" spans="1:29" x14ac:dyDescent="0.25">
      <c r="A3" s="3" t="s">
        <v>194</v>
      </c>
      <c r="B3" s="3" t="s">
        <v>204</v>
      </c>
      <c r="C3" s="3" t="s">
        <v>212</v>
      </c>
      <c r="D3" s="3">
        <v>2</v>
      </c>
      <c r="E3" s="9" t="s">
        <v>115</v>
      </c>
      <c r="F3" s="54">
        <v>15</v>
      </c>
      <c r="G3" s="39">
        <v>0.98199999999999998</v>
      </c>
      <c r="H3" s="39">
        <v>3.2290000000000001</v>
      </c>
      <c r="I3" s="39">
        <f t="shared" ref="I3:I15" si="1">H3-G3</f>
        <v>2.2469999999999999</v>
      </c>
      <c r="J3" s="40">
        <v>4</v>
      </c>
      <c r="K3" s="40">
        <v>0</v>
      </c>
      <c r="L3" s="20">
        <f t="shared" si="0"/>
        <v>0</v>
      </c>
      <c r="M3" s="20">
        <v>0</v>
      </c>
      <c r="N3" s="21">
        <v>0.80725000000000002</v>
      </c>
      <c r="O3" s="22">
        <f t="shared" ref="O3:O15" si="2">((LN(H3))-(LN(G3)))/F3</f>
        <v>7.9355764160253972E-2</v>
      </c>
      <c r="P3" s="22">
        <v>0.21469999999999992</v>
      </c>
      <c r="Q3" s="22">
        <v>1.1490343448254369E-2</v>
      </c>
      <c r="R3" s="22">
        <v>3.7782402234636817E-2</v>
      </c>
      <c r="S3" s="19">
        <f>((R3-Q3)/Q3)*100</f>
        <v>228.81873727087569</v>
      </c>
      <c r="T3" s="41">
        <f>((LN(R3))-(LN(Q3)))/F3</f>
        <v>7.9355764160253958E-2</v>
      </c>
      <c r="U3" s="39">
        <f>(R3*1000)/H3</f>
        <v>11.700960741603227</v>
      </c>
      <c r="V3" s="23">
        <v>1.0081195047225417</v>
      </c>
      <c r="W3" s="23">
        <v>0.36702343163095619</v>
      </c>
      <c r="X3" s="23">
        <v>0.64109607309158556</v>
      </c>
      <c r="Y3" s="24">
        <v>0.39</v>
      </c>
      <c r="Z3" s="25">
        <v>55.7</v>
      </c>
      <c r="AA3" s="25">
        <v>1.3104832047999999</v>
      </c>
      <c r="AB3" s="25">
        <v>0.56087552320000011</v>
      </c>
      <c r="AC3" s="25">
        <v>0.66324574777334566</v>
      </c>
    </row>
    <row r="4" spans="1:29" x14ac:dyDescent="0.25">
      <c r="A4" s="3" t="s">
        <v>194</v>
      </c>
      <c r="B4" s="3" t="s">
        <v>204</v>
      </c>
      <c r="C4" s="3" t="s">
        <v>212</v>
      </c>
      <c r="D4" s="3">
        <v>3</v>
      </c>
      <c r="E4" s="9" t="s">
        <v>116</v>
      </c>
      <c r="F4" s="54">
        <v>15</v>
      </c>
      <c r="G4" s="39">
        <v>0.88700000000000001</v>
      </c>
      <c r="H4" s="39">
        <v>3.9950000000000001</v>
      </c>
      <c r="I4" s="39">
        <f t="shared" si="1"/>
        <v>3.1080000000000001</v>
      </c>
      <c r="J4" s="40">
        <v>5</v>
      </c>
      <c r="K4" s="40">
        <v>1</v>
      </c>
      <c r="L4" s="20">
        <f t="shared" si="0"/>
        <v>0.2</v>
      </c>
      <c r="M4" s="20">
        <v>0.5</v>
      </c>
      <c r="N4" s="21">
        <v>0.79900000000000004</v>
      </c>
      <c r="O4" s="22">
        <f t="shared" si="2"/>
        <v>0.10033025839271971</v>
      </c>
      <c r="P4" s="22">
        <v>0.20389999999999994</v>
      </c>
      <c r="Q4" s="22">
        <v>1.0506024408147314E-2</v>
      </c>
      <c r="R4" s="22">
        <v>4.7318565400843872E-2</v>
      </c>
      <c r="S4" s="19">
        <f>((R4-Q4)/Q4)*100</f>
        <v>350.3945885005636</v>
      </c>
      <c r="T4" s="41">
        <f>((LN(R4))-(LN(Q4)))/F4</f>
        <v>0.1003302583927197</v>
      </c>
      <c r="U4" s="39">
        <f>(R4*1000)/H4</f>
        <v>11.844446908847027</v>
      </c>
      <c r="V4" s="23">
        <v>1.2250133423696834</v>
      </c>
      <c r="W4" s="23">
        <v>0.50163098508212167</v>
      </c>
      <c r="X4" s="23">
        <v>0.72338235728756173</v>
      </c>
      <c r="Y4" s="24">
        <v>0.38</v>
      </c>
      <c r="Z4" s="25">
        <v>57.07</v>
      </c>
      <c r="AA4" s="25">
        <v>0.96839962879999997</v>
      </c>
      <c r="AB4" s="25">
        <v>0.46698824840000003</v>
      </c>
      <c r="AC4" s="25">
        <v>0.52512979885125211</v>
      </c>
    </row>
    <row r="5" spans="1:29" x14ac:dyDescent="0.25">
      <c r="A5" s="3" t="s">
        <v>194</v>
      </c>
      <c r="B5" s="3" t="s">
        <v>204</v>
      </c>
      <c r="C5" s="3" t="s">
        <v>212</v>
      </c>
      <c r="D5" s="3">
        <v>4</v>
      </c>
      <c r="E5" s="9" t="s">
        <v>117</v>
      </c>
      <c r="F5" s="54">
        <v>15</v>
      </c>
      <c r="G5" s="39">
        <v>1.8029999999999999</v>
      </c>
      <c r="H5" s="39">
        <v>5.4260000000000002</v>
      </c>
      <c r="I5" s="39">
        <f t="shared" si="1"/>
        <v>3.6230000000000002</v>
      </c>
      <c r="J5" s="40">
        <v>5</v>
      </c>
      <c r="K5" s="40">
        <v>1</v>
      </c>
      <c r="L5" s="20">
        <f t="shared" si="0"/>
        <v>0.2</v>
      </c>
      <c r="M5" s="20">
        <v>0.5</v>
      </c>
      <c r="N5" s="21">
        <v>1.0851999999999999</v>
      </c>
      <c r="O5" s="22">
        <f t="shared" si="2"/>
        <v>7.3450018001037315E-2</v>
      </c>
      <c r="P5" s="22">
        <v>0.31230000000000013</v>
      </c>
      <c r="Q5" s="22">
        <v>1.4867743799885072E-2</v>
      </c>
      <c r="R5" s="22">
        <v>4.4743415340086752E-2</v>
      </c>
      <c r="S5" s="19">
        <f>((R5-Q5)/Q5)*100</f>
        <v>200.94287298946205</v>
      </c>
      <c r="T5" s="41">
        <f>((LN(R5))-(LN(Q5)))/F5</f>
        <v>7.3450018001037315E-2</v>
      </c>
      <c r="U5" s="39">
        <f>(R5*1000)/H5</f>
        <v>8.2461141430311002</v>
      </c>
      <c r="V5" s="23">
        <v>0.98464539588556921</v>
      </c>
      <c r="W5" s="23">
        <v>0.31793907755725914</v>
      </c>
      <c r="X5" s="23">
        <v>0.66670631832831007</v>
      </c>
      <c r="Y5" s="24"/>
      <c r="Z5" s="25"/>
      <c r="AA5" s="25">
        <v>1.5992317952000001</v>
      </c>
      <c r="AB5" s="25">
        <v>0.46007700839999932</v>
      </c>
      <c r="AC5" s="25">
        <v>0.79808659665476667</v>
      </c>
    </row>
    <row r="6" spans="1:29" x14ac:dyDescent="0.25">
      <c r="A6" s="5" t="s">
        <v>194</v>
      </c>
      <c r="B6" s="5" t="s">
        <v>204</v>
      </c>
      <c r="C6" s="5" t="s">
        <v>212</v>
      </c>
      <c r="D6" s="5">
        <v>5</v>
      </c>
      <c r="E6" s="10" t="s">
        <v>118</v>
      </c>
      <c r="F6" s="55">
        <v>15</v>
      </c>
      <c r="G6" s="42">
        <v>1.4530000000000001</v>
      </c>
      <c r="H6" s="42">
        <v>3.5329999999999999</v>
      </c>
      <c r="I6" s="42">
        <f t="shared" si="1"/>
        <v>2.08</v>
      </c>
      <c r="J6" s="43">
        <v>4</v>
      </c>
      <c r="K6" s="43">
        <v>0</v>
      </c>
      <c r="L6" s="26">
        <f t="shared" si="0"/>
        <v>0</v>
      </c>
      <c r="M6" s="26">
        <v>0</v>
      </c>
      <c r="N6" s="28">
        <v>0.88324999999999998</v>
      </c>
      <c r="O6" s="29">
        <f t="shared" si="2"/>
        <v>5.923446558592415E-2</v>
      </c>
      <c r="P6" s="29">
        <v>0.28449999999999975</v>
      </c>
      <c r="Q6" s="29">
        <v>2.021375895676911E-2</v>
      </c>
      <c r="R6" s="29">
        <v>4.9150179211469552E-2</v>
      </c>
      <c r="S6" s="27">
        <f>((R6-Q6)/Q6)*100</f>
        <v>143.15209910529936</v>
      </c>
      <c r="T6" s="44">
        <f>((LN(R6))-(LN(Q6)))/F6</f>
        <v>5.9234465585924163E-2</v>
      </c>
      <c r="U6" s="42">
        <f>(R6*1000)/H6</f>
        <v>13.91174050706752</v>
      </c>
      <c r="V6" s="30">
        <v>0.87937351958591958</v>
      </c>
      <c r="W6" s="30">
        <v>0.30298610442393203</v>
      </c>
      <c r="X6" s="30">
        <v>0.57638741516198755</v>
      </c>
      <c r="Y6" s="31"/>
      <c r="Z6" s="32"/>
      <c r="AA6" s="32">
        <v>1.1976730160000002</v>
      </c>
      <c r="AB6" s="32">
        <v>0.38600383600000021</v>
      </c>
      <c r="AC6" s="32">
        <v>0.59923057637962573</v>
      </c>
    </row>
    <row r="7" spans="1:29" x14ac:dyDescent="0.25">
      <c r="A7" s="3" t="s">
        <v>194</v>
      </c>
      <c r="B7" s="3" t="s">
        <v>204</v>
      </c>
      <c r="C7" s="3" t="s">
        <v>213</v>
      </c>
      <c r="D7" s="3">
        <v>1</v>
      </c>
      <c r="E7" s="9" t="s">
        <v>94</v>
      </c>
      <c r="F7" s="54">
        <v>15</v>
      </c>
      <c r="G7" s="39">
        <v>0.42199999999999999</v>
      </c>
      <c r="H7" s="39">
        <v>1.446</v>
      </c>
      <c r="I7" s="39">
        <f t="shared" si="1"/>
        <v>1.024</v>
      </c>
      <c r="J7" s="40">
        <v>3</v>
      </c>
      <c r="K7" s="40">
        <v>0</v>
      </c>
      <c r="L7" s="20">
        <f t="shared" si="0"/>
        <v>0</v>
      </c>
      <c r="M7" s="20">
        <v>0</v>
      </c>
      <c r="N7" s="21">
        <v>0.48199999999999998</v>
      </c>
      <c r="O7" s="22">
        <f t="shared" si="2"/>
        <v>8.2103405912179878E-2</v>
      </c>
      <c r="P7" s="22">
        <v>0.21040000000000009</v>
      </c>
      <c r="Q7" s="22"/>
      <c r="R7" s="22"/>
      <c r="S7" s="19">
        <v>363.04995629740483</v>
      </c>
      <c r="T7" s="41">
        <v>0.10124837996749159</v>
      </c>
      <c r="U7" s="39">
        <f>AVERAGE(U8:U11)</f>
        <v>9.6579905280548992</v>
      </c>
      <c r="V7" s="23">
        <v>1.3423136728964711</v>
      </c>
      <c r="W7" s="23">
        <v>0.48151279545771886</v>
      </c>
      <c r="X7" s="23">
        <v>0.91373703936154127</v>
      </c>
      <c r="Y7" s="24">
        <v>0.75</v>
      </c>
      <c r="Z7" s="25">
        <v>30.58</v>
      </c>
      <c r="AA7" s="25">
        <v>2.7043640319999995</v>
      </c>
      <c r="AB7" s="25">
        <v>1.1009064367999994</v>
      </c>
      <c r="AC7" s="25">
        <v>1.5051703726286363</v>
      </c>
    </row>
    <row r="8" spans="1:29" x14ac:dyDescent="0.25">
      <c r="A8" s="3" t="s">
        <v>194</v>
      </c>
      <c r="B8" s="3" t="s">
        <v>204</v>
      </c>
      <c r="C8" s="3" t="s">
        <v>213</v>
      </c>
      <c r="D8" s="3">
        <v>2</v>
      </c>
      <c r="E8" s="9" t="s">
        <v>95</v>
      </c>
      <c r="F8" s="54">
        <v>15</v>
      </c>
      <c r="G8" s="39">
        <v>0.996</v>
      </c>
      <c r="H8" s="39">
        <v>4.2649999999999997</v>
      </c>
      <c r="I8" s="39">
        <f t="shared" si="1"/>
        <v>3.2689999999999997</v>
      </c>
      <c r="J8" s="40">
        <v>4</v>
      </c>
      <c r="K8" s="40">
        <v>0</v>
      </c>
      <c r="L8" s="20">
        <f t="shared" si="0"/>
        <v>0</v>
      </c>
      <c r="M8" s="20">
        <v>0</v>
      </c>
      <c r="N8" s="21">
        <v>1.0662499999999999</v>
      </c>
      <c r="O8" s="22">
        <f t="shared" si="2"/>
        <v>9.6963346822745405E-2</v>
      </c>
      <c r="P8" s="22">
        <v>0.24380000000000007</v>
      </c>
      <c r="Q8" s="22">
        <v>8.2045064683086248E-3</v>
      </c>
      <c r="R8" s="22">
        <v>3.5132751091703093E-2</v>
      </c>
      <c r="S8" s="19">
        <f>((R8-Q8)/Q8)*100</f>
        <v>328.21285140562242</v>
      </c>
      <c r="T8" s="41">
        <f>((LN(R8))-(LN(Q8)))/F8</f>
        <v>9.6963346822745405E-2</v>
      </c>
      <c r="U8" s="39">
        <f t="shared" ref="U8:U15" si="3">(R8*1000)/H8</f>
        <v>8.2374562934825537</v>
      </c>
      <c r="V8" s="23">
        <v>1.6795463448678198</v>
      </c>
      <c r="W8" s="23">
        <v>0.36596263876146728</v>
      </c>
      <c r="X8" s="23">
        <v>1.3135837061063524</v>
      </c>
      <c r="Y8" s="24">
        <v>0.78</v>
      </c>
      <c r="Z8" s="25">
        <v>29.6</v>
      </c>
      <c r="AA8" s="25">
        <v>0.73560288000000007</v>
      </c>
      <c r="AB8" s="25">
        <v>0.46476870359999989</v>
      </c>
      <c r="AC8" s="25">
        <v>8.4186178942691633E-2</v>
      </c>
    </row>
    <row r="9" spans="1:29" x14ac:dyDescent="0.25">
      <c r="A9" s="3" t="s">
        <v>194</v>
      </c>
      <c r="B9" s="3" t="s">
        <v>204</v>
      </c>
      <c r="C9" s="3" t="s">
        <v>213</v>
      </c>
      <c r="D9" s="3">
        <v>3</v>
      </c>
      <c r="E9" s="9" t="s">
        <v>96</v>
      </c>
      <c r="F9" s="54">
        <v>15</v>
      </c>
      <c r="G9" s="39">
        <v>0.80200000000000005</v>
      </c>
      <c r="H9" s="39">
        <v>3.609</v>
      </c>
      <c r="I9" s="39">
        <f t="shared" si="1"/>
        <v>2.8069999999999999</v>
      </c>
      <c r="J9" s="40">
        <v>4</v>
      </c>
      <c r="K9" s="40">
        <v>0</v>
      </c>
      <c r="L9" s="20">
        <f t="shared" si="0"/>
        <v>0</v>
      </c>
      <c r="M9" s="20">
        <v>0</v>
      </c>
      <c r="N9" s="21">
        <v>0.90225</v>
      </c>
      <c r="O9" s="22">
        <f t="shared" si="2"/>
        <v>0.1002718264517516</v>
      </c>
      <c r="P9" s="22">
        <v>0.27829999999999988</v>
      </c>
      <c r="Q9" s="22">
        <v>7.4088909210994211E-3</v>
      </c>
      <c r="R9" s="22">
        <v>3.3340009144947398E-2</v>
      </c>
      <c r="S9" s="19">
        <f>((R9-Q9)/Q9)*100</f>
        <v>350.00000000000006</v>
      </c>
      <c r="T9" s="41">
        <f>((LN(R9))-(LN(Q9)))/F9</f>
        <v>0.10027182645175164</v>
      </c>
      <c r="U9" s="39">
        <f t="shared" si="3"/>
        <v>9.2380186048621216</v>
      </c>
      <c r="V9" s="23">
        <v>1.3423136728964711</v>
      </c>
      <c r="W9" s="23">
        <v>0.64032128122608634</v>
      </c>
      <c r="X9" s="23">
        <v>0.91373703936154105</v>
      </c>
      <c r="Y9" s="24">
        <v>0.76500000000000001</v>
      </c>
      <c r="Z9" s="25">
        <v>30.08</v>
      </c>
      <c r="AA9" s="25">
        <v>0.92135791440000003</v>
      </c>
      <c r="AB9" s="25">
        <v>0.56282818680000002</v>
      </c>
      <c r="AC9" s="25">
        <v>9.1923013047943911E-2</v>
      </c>
    </row>
    <row r="10" spans="1:29" x14ac:dyDescent="0.25">
      <c r="A10" s="3" t="s">
        <v>194</v>
      </c>
      <c r="B10" s="3" t="s">
        <v>204</v>
      </c>
      <c r="C10" s="3" t="s">
        <v>213</v>
      </c>
      <c r="D10" s="3">
        <v>4</v>
      </c>
      <c r="E10" s="9" t="s">
        <v>97</v>
      </c>
      <c r="F10" s="54">
        <v>15</v>
      </c>
      <c r="G10" s="39">
        <v>0.54600000000000004</v>
      </c>
      <c r="H10" s="39">
        <v>2.073</v>
      </c>
      <c r="I10" s="39">
        <f t="shared" si="1"/>
        <v>1.5269999999999999</v>
      </c>
      <c r="J10" s="40">
        <v>3</v>
      </c>
      <c r="K10" s="40">
        <v>0</v>
      </c>
      <c r="L10" s="20">
        <f t="shared" si="0"/>
        <v>0</v>
      </c>
      <c r="M10" s="20">
        <v>0</v>
      </c>
      <c r="N10" s="21">
        <v>0.69099999999999995</v>
      </c>
      <c r="O10" s="22">
        <f t="shared" si="2"/>
        <v>8.8942209112724963E-2</v>
      </c>
      <c r="P10" s="22">
        <v>0.15389999999999987</v>
      </c>
      <c r="Q10" s="22">
        <v>6.2694390738060862E-3</v>
      </c>
      <c r="R10" s="22">
        <v>2.3803200000000028E-2</v>
      </c>
      <c r="S10" s="19">
        <f>((R10-Q10)/Q10)*100</f>
        <v>279.67032967032964</v>
      </c>
      <c r="T10" s="41">
        <f>((LN(R10))-(LN(Q10)))/F10</f>
        <v>8.8942209112724949E-2</v>
      </c>
      <c r="U10" s="39">
        <f t="shared" si="3"/>
        <v>11.482489146164992</v>
      </c>
      <c r="V10" s="23">
        <v>1.2269044917267864</v>
      </c>
      <c r="W10" s="23">
        <v>0.44432660509757171</v>
      </c>
      <c r="X10" s="23">
        <v>0.78257788662921457</v>
      </c>
      <c r="Y10" s="24"/>
      <c r="Z10" s="25"/>
      <c r="AA10" s="25"/>
      <c r="AB10" s="25"/>
      <c r="AC10" s="25"/>
    </row>
    <row r="11" spans="1:29" x14ac:dyDescent="0.25">
      <c r="A11" s="5" t="s">
        <v>194</v>
      </c>
      <c r="B11" s="5" t="s">
        <v>204</v>
      </c>
      <c r="C11" s="5" t="s">
        <v>213</v>
      </c>
      <c r="D11" s="5">
        <v>5</v>
      </c>
      <c r="E11" s="10" t="s">
        <v>98</v>
      </c>
      <c r="F11" s="55">
        <v>15</v>
      </c>
      <c r="G11" s="42">
        <v>0.73899999999999999</v>
      </c>
      <c r="H11" s="42">
        <v>4.3920000000000003</v>
      </c>
      <c r="I11" s="42">
        <f t="shared" si="1"/>
        <v>3.6530000000000005</v>
      </c>
      <c r="J11" s="43">
        <v>4</v>
      </c>
      <c r="K11" s="43">
        <v>0</v>
      </c>
      <c r="L11" s="26">
        <f t="shared" si="0"/>
        <v>0</v>
      </c>
      <c r="M11" s="26">
        <v>0</v>
      </c>
      <c r="N11" s="28">
        <v>1.0980000000000001</v>
      </c>
      <c r="O11" s="29">
        <f t="shared" si="2"/>
        <v>0.11881613748274433</v>
      </c>
      <c r="P11" s="29">
        <v>0.33689999999999992</v>
      </c>
      <c r="Q11" s="29">
        <v>7.1490845720376386E-3</v>
      </c>
      <c r="R11" s="29">
        <v>4.2488199513382022E-2</v>
      </c>
      <c r="S11" s="27">
        <f>((R11-Q11)/Q11)*100</f>
        <v>494.31664411366717</v>
      </c>
      <c r="T11" s="44">
        <f>((LN(R11))-(LN(Q11)))/F11</f>
        <v>0.11881613748274435</v>
      </c>
      <c r="U11" s="42">
        <f t="shared" si="3"/>
        <v>9.6739980677099311</v>
      </c>
      <c r="V11" s="30">
        <v>1.1204901820948068</v>
      </c>
      <c r="W11" s="30">
        <v>0.4754406567457502</v>
      </c>
      <c r="X11" s="30">
        <v>0.64504952534905657</v>
      </c>
      <c r="Y11" s="31"/>
      <c r="Z11" s="32"/>
      <c r="AA11" s="32"/>
      <c r="AB11" s="32"/>
      <c r="AC11" s="32"/>
    </row>
    <row r="12" spans="1:29" x14ac:dyDescent="0.25">
      <c r="A12" s="3" t="s">
        <v>194</v>
      </c>
      <c r="B12" s="3" t="s">
        <v>205</v>
      </c>
      <c r="C12" s="3" t="s">
        <v>212</v>
      </c>
      <c r="D12" s="3">
        <v>1</v>
      </c>
      <c r="E12" s="9" t="s">
        <v>155</v>
      </c>
      <c r="F12" s="54">
        <v>15</v>
      </c>
      <c r="G12" s="39">
        <v>1.288</v>
      </c>
      <c r="H12" s="39">
        <v>2.7320000000000002</v>
      </c>
      <c r="I12" s="39">
        <f t="shared" si="1"/>
        <v>1.4440000000000002</v>
      </c>
      <c r="J12" s="40">
        <v>4</v>
      </c>
      <c r="K12" s="40">
        <v>0</v>
      </c>
      <c r="L12" s="20">
        <f t="shared" si="0"/>
        <v>0</v>
      </c>
      <c r="M12" s="20">
        <v>0</v>
      </c>
      <c r="N12" s="21">
        <v>0.68300000000000005</v>
      </c>
      <c r="O12" s="22">
        <f t="shared" si="2"/>
        <v>5.0129554268425455E-2</v>
      </c>
      <c r="P12" s="22">
        <v>0.17420000000000002</v>
      </c>
      <c r="Q12" s="22">
        <f>(0.0096*G12)+0.0009</f>
        <v>1.3264799999999998E-2</v>
      </c>
      <c r="R12" s="22">
        <v>4.292962962962972E-2</v>
      </c>
      <c r="S12" s="45">
        <f t="shared" ref="S12:S15" si="4">((R12-Q12)/Q12)*100</f>
        <v>223.63570977044301</v>
      </c>
      <c r="T12" s="46">
        <f t="shared" ref="T12:T15" si="5">((LN(R12))-(LN(Q12)))/F12</f>
        <v>7.8296556312356422E-2</v>
      </c>
      <c r="U12" s="39">
        <f t="shared" si="3"/>
        <v>15.713627243641918</v>
      </c>
      <c r="V12" s="23">
        <v>1.6115840506080068</v>
      </c>
      <c r="W12" s="23">
        <v>0.54817414453437752</v>
      </c>
      <c r="X12" s="23">
        <v>1.0634099060736293</v>
      </c>
      <c r="Y12" s="24">
        <v>0.63</v>
      </c>
      <c r="Z12" s="25">
        <v>36.409999999999997</v>
      </c>
      <c r="AA12" s="25">
        <v>3.0438449535999998</v>
      </c>
      <c r="AB12" s="25">
        <v>1.5055624839999995</v>
      </c>
      <c r="AC12" s="25">
        <v>0.84134695855648589</v>
      </c>
    </row>
    <row r="13" spans="1:29" x14ac:dyDescent="0.25">
      <c r="A13" s="3" t="s">
        <v>194</v>
      </c>
      <c r="B13" s="3" t="s">
        <v>205</v>
      </c>
      <c r="C13" s="3" t="s">
        <v>212</v>
      </c>
      <c r="D13" s="3">
        <v>2</v>
      </c>
      <c r="E13" s="9" t="s">
        <v>156</v>
      </c>
      <c r="F13" s="54">
        <v>15</v>
      </c>
      <c r="G13" s="39">
        <v>1.615</v>
      </c>
      <c r="H13" s="39">
        <v>2.8620000000000001</v>
      </c>
      <c r="I13" s="39">
        <f t="shared" si="1"/>
        <v>1.2470000000000001</v>
      </c>
      <c r="J13" s="40">
        <v>5</v>
      </c>
      <c r="K13" s="40">
        <v>0</v>
      </c>
      <c r="L13" s="20">
        <f t="shared" si="0"/>
        <v>0</v>
      </c>
      <c r="M13" s="20">
        <v>0</v>
      </c>
      <c r="N13" s="21">
        <v>0.57240000000000002</v>
      </c>
      <c r="O13" s="22">
        <f t="shared" si="2"/>
        <v>3.8145714963975959E-2</v>
      </c>
      <c r="P13" s="22">
        <v>0.16800000000000001</v>
      </c>
      <c r="Q13" s="22">
        <f t="shared" ref="Q13:Q15" si="6">(0.0096*G13)+0.0009</f>
        <v>1.6403999999999998E-2</v>
      </c>
      <c r="R13" s="22">
        <v>3.0712141882673911E-2</v>
      </c>
      <c r="S13" s="19">
        <f t="shared" si="4"/>
        <v>87.223493554461811</v>
      </c>
      <c r="T13" s="41">
        <f t="shared" si="5"/>
        <v>4.1808857995847028E-2</v>
      </c>
      <c r="U13" s="39">
        <f t="shared" si="3"/>
        <v>10.731006947125755</v>
      </c>
      <c r="V13" s="23">
        <v>1.8510364025564938</v>
      </c>
      <c r="W13" s="23">
        <v>0.65453034955095579</v>
      </c>
      <c r="X13" s="23">
        <v>1.196506053005538</v>
      </c>
      <c r="Y13" s="24">
        <v>0.62</v>
      </c>
      <c r="Z13" s="25">
        <v>37.03</v>
      </c>
      <c r="AA13" s="25">
        <v>2.3879928639999997</v>
      </c>
      <c r="AB13" s="25">
        <v>1.2261183839999998</v>
      </c>
      <c r="AC13" s="25">
        <v>0.54662610736149531</v>
      </c>
    </row>
    <row r="14" spans="1:29" x14ac:dyDescent="0.25">
      <c r="A14" s="3" t="s">
        <v>194</v>
      </c>
      <c r="B14" s="3" t="s">
        <v>205</v>
      </c>
      <c r="C14" s="3" t="s">
        <v>212</v>
      </c>
      <c r="D14" s="3">
        <v>3</v>
      </c>
      <c r="E14" s="9" t="s">
        <v>157</v>
      </c>
      <c r="F14" s="54">
        <v>15</v>
      </c>
      <c r="G14" s="39">
        <v>1.198</v>
      </c>
      <c r="H14" s="39">
        <v>2.5110000000000001</v>
      </c>
      <c r="I14" s="39">
        <f t="shared" si="1"/>
        <v>1.3130000000000002</v>
      </c>
      <c r="J14" s="40">
        <v>5</v>
      </c>
      <c r="K14" s="40">
        <v>0</v>
      </c>
      <c r="L14" s="20">
        <f t="shared" si="0"/>
        <v>0</v>
      </c>
      <c r="M14" s="20">
        <v>0</v>
      </c>
      <c r="N14" s="21">
        <v>0.50219999999999998</v>
      </c>
      <c r="O14" s="22">
        <f t="shared" si="2"/>
        <v>4.9335172032146032E-2</v>
      </c>
      <c r="P14" s="22">
        <v>8.4000000000000116E-2</v>
      </c>
      <c r="Q14" s="22">
        <f t="shared" si="6"/>
        <v>1.2400799999999998E-2</v>
      </c>
      <c r="R14" s="22">
        <v>1.5460122699386514E-2</v>
      </c>
      <c r="S14" s="19">
        <f t="shared" si="4"/>
        <v>24.67036561662567</v>
      </c>
      <c r="T14" s="41">
        <f t="shared" si="5"/>
        <v>1.4700199535983968E-2</v>
      </c>
      <c r="U14" s="39">
        <f t="shared" si="3"/>
        <v>6.1569584625195191</v>
      </c>
      <c r="V14" s="23">
        <v>2.6414920010239387</v>
      </c>
      <c r="W14" s="23">
        <v>0.9516910242315153</v>
      </c>
      <c r="X14" s="23">
        <v>1.6898009767924231</v>
      </c>
      <c r="Y14" s="24">
        <v>0.625</v>
      </c>
      <c r="Z14" s="25">
        <v>36.72</v>
      </c>
      <c r="AA14" s="25">
        <v>1.8263440959999999</v>
      </c>
      <c r="AB14" s="25">
        <v>1.1562960719999997</v>
      </c>
      <c r="AC14" s="25">
        <v>0.13264574242990673</v>
      </c>
    </row>
    <row r="15" spans="1:29" x14ac:dyDescent="0.25">
      <c r="A15" s="3" t="s">
        <v>194</v>
      </c>
      <c r="B15" s="3" t="s">
        <v>205</v>
      </c>
      <c r="C15" s="3" t="s">
        <v>212</v>
      </c>
      <c r="D15" s="3">
        <v>4</v>
      </c>
      <c r="E15" s="9" t="s">
        <v>158</v>
      </c>
      <c r="F15" s="54">
        <v>15</v>
      </c>
      <c r="G15" s="39">
        <v>1.4359999999999999</v>
      </c>
      <c r="H15" s="39">
        <v>4.2229999999999999</v>
      </c>
      <c r="I15" s="39">
        <f t="shared" si="1"/>
        <v>2.7869999999999999</v>
      </c>
      <c r="J15" s="40">
        <v>6</v>
      </c>
      <c r="K15" s="40">
        <v>0</v>
      </c>
      <c r="L15" s="20">
        <f t="shared" si="0"/>
        <v>0</v>
      </c>
      <c r="M15" s="20">
        <v>0</v>
      </c>
      <c r="N15" s="21">
        <v>0.70383333333333331</v>
      </c>
      <c r="O15" s="22">
        <f t="shared" si="2"/>
        <v>7.1912287021718285E-2</v>
      </c>
      <c r="P15" s="22">
        <v>0.13349999999999995</v>
      </c>
      <c r="Q15" s="22">
        <f t="shared" si="6"/>
        <v>1.4685599999999998E-2</v>
      </c>
      <c r="R15" s="22">
        <v>3.7346986089644499E-2</v>
      </c>
      <c r="S15" s="19">
        <f t="shared" si="4"/>
        <v>154.31025010652954</v>
      </c>
      <c r="T15" s="41">
        <f t="shared" si="5"/>
        <v>6.2225652851395065E-2</v>
      </c>
      <c r="U15" s="39">
        <f t="shared" si="3"/>
        <v>8.8437097062856971</v>
      </c>
      <c r="V15" s="23">
        <v>2.9153917598006607</v>
      </c>
      <c r="W15" s="23">
        <v>1.2232831121451664</v>
      </c>
      <c r="X15" s="23">
        <v>1.6921086476554943</v>
      </c>
      <c r="Y15" s="24"/>
      <c r="Z15" s="25"/>
      <c r="AA15" s="25">
        <v>2.485157096</v>
      </c>
      <c r="AB15" s="25">
        <v>1.375143708</v>
      </c>
      <c r="AC15" s="25">
        <v>0.3483503199269159</v>
      </c>
    </row>
    <row r="16" spans="1:29" x14ac:dyDescent="0.25">
      <c r="A16" s="5" t="s">
        <v>194</v>
      </c>
      <c r="B16" s="5" t="s">
        <v>205</v>
      </c>
      <c r="C16" s="5" t="s">
        <v>212</v>
      </c>
      <c r="D16" s="5">
        <v>5</v>
      </c>
      <c r="E16" s="10" t="s">
        <v>159</v>
      </c>
      <c r="F16" s="55">
        <v>15</v>
      </c>
      <c r="G16" s="42"/>
      <c r="H16" s="42"/>
      <c r="I16" s="42"/>
      <c r="J16" s="43">
        <v>3</v>
      </c>
      <c r="K16" s="43">
        <v>0</v>
      </c>
      <c r="L16" s="26">
        <f t="shared" si="0"/>
        <v>0</v>
      </c>
      <c r="M16" s="26">
        <f>AVERAGE(M12:M15)</f>
        <v>0</v>
      </c>
      <c r="N16" s="28">
        <v>0.5096666666666666</v>
      </c>
      <c r="O16" s="29">
        <f>AVERAGE(O12:O15)</f>
        <v>5.2380682071566438E-2</v>
      </c>
      <c r="P16" s="29">
        <v>3.710000000000014E-2</v>
      </c>
      <c r="Q16" s="29"/>
      <c r="R16" s="29"/>
      <c r="S16" s="27"/>
      <c r="T16" s="44"/>
      <c r="U16" s="42">
        <f>AVERAGE(U12:U15)</f>
        <v>10.361325589893223</v>
      </c>
      <c r="V16" s="30">
        <v>2.5942646252673311</v>
      </c>
      <c r="W16" s="30">
        <v>1.1621537915138065</v>
      </c>
      <c r="X16" s="30">
        <v>1.4321108337535251</v>
      </c>
      <c r="Y16" s="31"/>
      <c r="Z16" s="32"/>
      <c r="AA16" s="32"/>
      <c r="AB16" s="32"/>
      <c r="AC16" s="32"/>
    </row>
    <row r="17" spans="1:29" x14ac:dyDescent="0.25">
      <c r="A17" s="3" t="s">
        <v>194</v>
      </c>
      <c r="B17" s="3" t="s">
        <v>205</v>
      </c>
      <c r="C17" s="3" t="s">
        <v>213</v>
      </c>
      <c r="D17" s="3">
        <v>1</v>
      </c>
      <c r="E17" s="9" t="s">
        <v>135</v>
      </c>
      <c r="F17" s="54">
        <v>15</v>
      </c>
      <c r="G17" s="39">
        <v>1.212</v>
      </c>
      <c r="H17" s="39">
        <v>4.8920000000000003</v>
      </c>
      <c r="I17" s="39">
        <f t="shared" ref="I17:I48" si="7">H17-G17</f>
        <v>3.6800000000000006</v>
      </c>
      <c r="J17" s="40">
        <v>5</v>
      </c>
      <c r="K17" s="40">
        <v>1</v>
      </c>
      <c r="L17" s="20">
        <f t="shared" si="0"/>
        <v>0.2</v>
      </c>
      <c r="M17" s="20">
        <v>0.5</v>
      </c>
      <c r="N17" s="21">
        <v>0.97840000000000005</v>
      </c>
      <c r="O17" s="22">
        <f t="shared" ref="O17:O48" si="8">((LN(H17))-(LN(G17)))/F17</f>
        <v>9.3021955345186882E-2</v>
      </c>
      <c r="P17" s="22">
        <v>0.42100000000000004</v>
      </c>
      <c r="Q17" s="22">
        <v>1.5740902269509197E-2</v>
      </c>
      <c r="R17" s="22">
        <v>6.3535060975609736E-2</v>
      </c>
      <c r="S17" s="19">
        <f t="shared" ref="S17:S26" si="9">((R17-Q17)/Q17)*100</f>
        <v>303.63036303630372</v>
      </c>
      <c r="T17" s="41">
        <f t="shared" ref="T17:T26" si="10">((LN(R17))-(LN(Q17)))/F17</f>
        <v>9.3021955345186882E-2</v>
      </c>
      <c r="U17" s="39">
        <f t="shared" ref="U17:U26" si="11">(R17*1000)/H17</f>
        <v>12.987543126657755</v>
      </c>
      <c r="V17" s="23">
        <v>0.8582250113733958</v>
      </c>
      <c r="W17" s="23">
        <v>0.31953679108843924</v>
      </c>
      <c r="X17" s="23">
        <v>0.53868822028495655</v>
      </c>
      <c r="Y17" s="24">
        <v>0.68</v>
      </c>
      <c r="Z17" s="25">
        <v>33.61</v>
      </c>
      <c r="AA17" s="25">
        <v>2.3828477760000002</v>
      </c>
      <c r="AB17" s="25">
        <v>0.36261014399999958</v>
      </c>
      <c r="AC17" s="25">
        <v>1.7927690617248595</v>
      </c>
    </row>
    <row r="18" spans="1:29" x14ac:dyDescent="0.25">
      <c r="A18" s="3" t="s">
        <v>194</v>
      </c>
      <c r="B18" s="3" t="s">
        <v>205</v>
      </c>
      <c r="C18" s="3" t="s">
        <v>213</v>
      </c>
      <c r="D18" s="3">
        <v>2</v>
      </c>
      <c r="E18" s="9" t="s">
        <v>136</v>
      </c>
      <c r="F18" s="54">
        <v>15</v>
      </c>
      <c r="G18" s="39">
        <v>2.4529999999999998</v>
      </c>
      <c r="H18" s="39">
        <v>5.8550000000000004</v>
      </c>
      <c r="I18" s="39">
        <f t="shared" si="7"/>
        <v>3.4020000000000006</v>
      </c>
      <c r="J18" s="40">
        <v>7</v>
      </c>
      <c r="K18" s="40">
        <v>1</v>
      </c>
      <c r="L18" s="20">
        <f t="shared" si="0"/>
        <v>0.14285714285714285</v>
      </c>
      <c r="M18" s="20">
        <v>0.5</v>
      </c>
      <c r="N18" s="21">
        <v>0.83642857142857152</v>
      </c>
      <c r="O18" s="22">
        <f t="shared" si="8"/>
        <v>5.7998948784888565E-2</v>
      </c>
      <c r="P18" s="22">
        <v>0.38680000000000009</v>
      </c>
      <c r="Q18" s="22">
        <v>3.0102904000960797E-2</v>
      </c>
      <c r="R18" s="22">
        <v>7.1851815297849786E-2</v>
      </c>
      <c r="S18" s="19">
        <f t="shared" si="9"/>
        <v>138.68732164696297</v>
      </c>
      <c r="T18" s="41">
        <f t="shared" si="10"/>
        <v>5.7998948784888572E-2</v>
      </c>
      <c r="U18" s="39">
        <f t="shared" si="11"/>
        <v>12.271872809197228</v>
      </c>
      <c r="V18" s="23">
        <v>1.4567145967755968</v>
      </c>
      <c r="W18" s="23">
        <v>0.5178460229046733</v>
      </c>
      <c r="X18" s="23">
        <v>0.93886857387092337</v>
      </c>
      <c r="Y18" s="24">
        <v>0.71</v>
      </c>
      <c r="Z18" s="25">
        <v>32.14</v>
      </c>
      <c r="AA18" s="25">
        <v>1.8907878464000003</v>
      </c>
      <c r="AB18" s="25">
        <v>0.36874541919999926</v>
      </c>
      <c r="AC18" s="25">
        <v>1.2194220507315146</v>
      </c>
    </row>
    <row r="19" spans="1:29" x14ac:dyDescent="0.25">
      <c r="A19" s="3" t="s">
        <v>194</v>
      </c>
      <c r="B19" s="3" t="s">
        <v>205</v>
      </c>
      <c r="C19" s="3" t="s">
        <v>213</v>
      </c>
      <c r="D19" s="3">
        <v>3</v>
      </c>
      <c r="E19" s="9" t="s">
        <v>137</v>
      </c>
      <c r="F19" s="54">
        <v>15</v>
      </c>
      <c r="G19" s="39">
        <v>1.7969999999999999</v>
      </c>
      <c r="H19" s="39">
        <v>6.1589999999999998</v>
      </c>
      <c r="I19" s="39">
        <f t="shared" si="7"/>
        <v>4.3620000000000001</v>
      </c>
      <c r="J19" s="40">
        <v>6</v>
      </c>
      <c r="K19" s="40">
        <v>2</v>
      </c>
      <c r="L19" s="20">
        <f t="shared" si="0"/>
        <v>0.33333333333333331</v>
      </c>
      <c r="M19" s="20">
        <v>2</v>
      </c>
      <c r="N19" s="21">
        <v>1.0265</v>
      </c>
      <c r="O19" s="22">
        <f t="shared" si="8"/>
        <v>8.2119721260232273E-2</v>
      </c>
      <c r="P19" s="22">
        <v>0.6323000000000002</v>
      </c>
      <c r="Q19" s="22">
        <v>2.0146066734261264E-2</v>
      </c>
      <c r="R19" s="22">
        <v>6.9048205351316158E-2</v>
      </c>
      <c r="S19" s="19">
        <f t="shared" si="9"/>
        <v>242.73789649415693</v>
      </c>
      <c r="T19" s="41">
        <f t="shared" si="10"/>
        <v>8.2119721260232273E-2</v>
      </c>
      <c r="U19" s="39">
        <f t="shared" si="11"/>
        <v>11.210944203818178</v>
      </c>
      <c r="V19" s="23">
        <v>1.2470692963966667</v>
      </c>
      <c r="W19" s="23">
        <v>0.44861207467630204</v>
      </c>
      <c r="X19" s="23">
        <v>0.79845722172036471</v>
      </c>
      <c r="Y19" s="24">
        <v>0.69500000000000006</v>
      </c>
      <c r="Z19" s="25">
        <v>32.86</v>
      </c>
      <c r="AA19" s="25">
        <v>1.9427498864000001</v>
      </c>
      <c r="AB19" s="25"/>
      <c r="AC19" s="25"/>
    </row>
    <row r="20" spans="1:29" x14ac:dyDescent="0.25">
      <c r="A20" s="3" t="s">
        <v>194</v>
      </c>
      <c r="B20" s="3" t="s">
        <v>205</v>
      </c>
      <c r="C20" s="3" t="s">
        <v>213</v>
      </c>
      <c r="D20" s="3">
        <v>4</v>
      </c>
      <c r="E20" s="9" t="s">
        <v>138</v>
      </c>
      <c r="F20" s="54">
        <v>15</v>
      </c>
      <c r="G20" s="39">
        <v>2.6040000000000001</v>
      </c>
      <c r="H20" s="39">
        <v>5.9740000000000002</v>
      </c>
      <c r="I20" s="39">
        <f t="shared" si="7"/>
        <v>3.37</v>
      </c>
      <c r="J20" s="40">
        <v>5</v>
      </c>
      <c r="K20" s="40">
        <v>1</v>
      </c>
      <c r="L20" s="20">
        <f t="shared" si="0"/>
        <v>0.2</v>
      </c>
      <c r="M20" s="20">
        <f>AVERAGE(M17:M19)</f>
        <v>1</v>
      </c>
      <c r="N20" s="21">
        <v>1.1948000000000001</v>
      </c>
      <c r="O20" s="22">
        <f t="shared" si="8"/>
        <v>5.5357866363173018E-2</v>
      </c>
      <c r="P20" s="22">
        <v>0.45869999999999983</v>
      </c>
      <c r="Q20" s="22">
        <v>2.501898407019958E-2</v>
      </c>
      <c r="R20" s="22">
        <v>5.7397623208668314E-2</v>
      </c>
      <c r="S20" s="19">
        <f t="shared" si="9"/>
        <v>129.4162826420891</v>
      </c>
      <c r="T20" s="41">
        <f t="shared" si="10"/>
        <v>5.5357866363173018E-2</v>
      </c>
      <c r="U20" s="39">
        <f t="shared" si="11"/>
        <v>9.6079047888631255</v>
      </c>
      <c r="V20" s="23">
        <v>0.99920702550855156</v>
      </c>
      <c r="W20" s="23">
        <v>0.35650129771653083</v>
      </c>
      <c r="X20" s="23">
        <v>0.64270572779202073</v>
      </c>
      <c r="Y20" s="24"/>
      <c r="Z20" s="25"/>
      <c r="AA20" s="25">
        <v>3.3807780656000004</v>
      </c>
      <c r="AB20" s="25">
        <v>0.24758826840000037</v>
      </c>
      <c r="AC20" s="25">
        <v>2.5878294251952889</v>
      </c>
    </row>
    <row r="21" spans="1:29" ht="15.75" thickBot="1" x14ac:dyDescent="0.3">
      <c r="A21" s="7" t="s">
        <v>194</v>
      </c>
      <c r="B21" s="7" t="s">
        <v>205</v>
      </c>
      <c r="C21" s="7" t="s">
        <v>213</v>
      </c>
      <c r="D21" s="7">
        <v>5</v>
      </c>
      <c r="E21" s="11" t="s">
        <v>139</v>
      </c>
      <c r="F21" s="56">
        <v>15</v>
      </c>
      <c r="G21" s="47">
        <v>2.6819999999999999</v>
      </c>
      <c r="H21" s="47">
        <v>5.5179999999999998</v>
      </c>
      <c r="I21" s="47">
        <f t="shared" si="7"/>
        <v>2.8359999999999999</v>
      </c>
      <c r="J21" s="48">
        <v>5</v>
      </c>
      <c r="K21" s="48">
        <v>0</v>
      </c>
      <c r="L21" s="33">
        <f t="shared" si="0"/>
        <v>0</v>
      </c>
      <c r="M21" s="33">
        <f>AVERAGE(M17:M19)</f>
        <v>1</v>
      </c>
      <c r="N21" s="35">
        <v>1.1035999999999999</v>
      </c>
      <c r="O21" s="36">
        <f t="shared" si="8"/>
        <v>4.8096846062373834E-2</v>
      </c>
      <c r="P21" s="36">
        <v>0.53070000000000006</v>
      </c>
      <c r="Q21" s="36">
        <v>2.6864259273796882E-2</v>
      </c>
      <c r="R21" s="36">
        <v>5.5271059907834159E-2</v>
      </c>
      <c r="S21" s="34">
        <f t="shared" si="9"/>
        <v>105.74198359433262</v>
      </c>
      <c r="T21" s="49">
        <f t="shared" si="10"/>
        <v>4.8096846062373841E-2</v>
      </c>
      <c r="U21" s="47">
        <f t="shared" si="11"/>
        <v>10.016502339223297</v>
      </c>
      <c r="V21" s="12">
        <v>0.87552617856801851</v>
      </c>
      <c r="W21" s="12">
        <v>0.27273596735689398</v>
      </c>
      <c r="X21" s="12">
        <v>0.60279021121112453</v>
      </c>
      <c r="Y21" s="37"/>
      <c r="Z21" s="38"/>
      <c r="AA21" s="38">
        <v>2.6859134815999997</v>
      </c>
      <c r="AB21" s="38"/>
      <c r="AC21" s="38"/>
    </row>
    <row r="22" spans="1:29" x14ac:dyDescent="0.25">
      <c r="A22" s="3" t="s">
        <v>196</v>
      </c>
      <c r="B22" s="3" t="s">
        <v>204</v>
      </c>
      <c r="C22" s="3" t="s">
        <v>212</v>
      </c>
      <c r="D22" s="3">
        <v>1</v>
      </c>
      <c r="E22" s="9" t="s">
        <v>124</v>
      </c>
      <c r="F22" s="54">
        <v>15</v>
      </c>
      <c r="G22" s="39">
        <v>0.98199999999999998</v>
      </c>
      <c r="H22" s="39">
        <v>5.2389999999999999</v>
      </c>
      <c r="I22" s="39">
        <f t="shared" si="7"/>
        <v>4.2569999999999997</v>
      </c>
      <c r="J22" s="40">
        <v>4</v>
      </c>
      <c r="K22" s="40">
        <v>0</v>
      </c>
      <c r="L22" s="20">
        <f t="shared" si="0"/>
        <v>0</v>
      </c>
      <c r="M22" s="20">
        <v>0</v>
      </c>
      <c r="N22" s="21">
        <v>1.30975</v>
      </c>
      <c r="O22" s="22">
        <f t="shared" si="8"/>
        <v>0.11161964073691694</v>
      </c>
      <c r="P22" s="22">
        <v>0.49230000000000007</v>
      </c>
      <c r="Q22" s="22">
        <v>1.3549293080575732E-2</v>
      </c>
      <c r="R22" s="22">
        <v>7.2285892514395378E-2</v>
      </c>
      <c r="S22" s="19">
        <f t="shared" si="9"/>
        <v>433.50305498981669</v>
      </c>
      <c r="T22" s="41">
        <f t="shared" si="10"/>
        <v>0.11161964073691691</v>
      </c>
      <c r="U22" s="39">
        <f t="shared" si="11"/>
        <v>13.797650794883637</v>
      </c>
      <c r="V22" s="23">
        <v>0.64624996515591882</v>
      </c>
      <c r="W22" s="23">
        <v>0.22215854817453257</v>
      </c>
      <c r="X22" s="23">
        <v>0.4240914169813863</v>
      </c>
      <c r="Y22" s="24">
        <v>0.51</v>
      </c>
      <c r="Z22" s="25">
        <v>41.18</v>
      </c>
      <c r="AA22" s="25">
        <v>1.6609119744000003</v>
      </c>
      <c r="AB22" s="25"/>
      <c r="AC22" s="25"/>
    </row>
    <row r="23" spans="1:29" x14ac:dyDescent="0.25">
      <c r="A23" s="3" t="s">
        <v>196</v>
      </c>
      <c r="B23" s="3" t="s">
        <v>204</v>
      </c>
      <c r="C23" s="3" t="s">
        <v>212</v>
      </c>
      <c r="D23" s="3">
        <v>2</v>
      </c>
      <c r="E23" s="9" t="s">
        <v>125</v>
      </c>
      <c r="F23" s="54">
        <v>15</v>
      </c>
      <c r="G23" s="39">
        <v>0.83099999999999996</v>
      </c>
      <c r="H23" s="39">
        <v>5.24</v>
      </c>
      <c r="I23" s="39">
        <f t="shared" si="7"/>
        <v>4.4090000000000007</v>
      </c>
      <c r="J23" s="40">
        <v>4</v>
      </c>
      <c r="K23" s="40">
        <v>0</v>
      </c>
      <c r="L23" s="20">
        <f t="shared" si="0"/>
        <v>0</v>
      </c>
      <c r="M23" s="20">
        <v>0</v>
      </c>
      <c r="N23" s="21">
        <v>1.31</v>
      </c>
      <c r="O23" s="22">
        <f t="shared" si="8"/>
        <v>0.12276313216397598</v>
      </c>
      <c r="P23" s="22">
        <v>0.2343999999999998</v>
      </c>
      <c r="Q23" s="22">
        <v>6.4662505151199976E-3</v>
      </c>
      <c r="R23" s="22">
        <v>4.0773950299914305E-2</v>
      </c>
      <c r="S23" s="19">
        <f t="shared" si="9"/>
        <v>530.56558363417571</v>
      </c>
      <c r="T23" s="41">
        <f t="shared" si="10"/>
        <v>0.12276313216397595</v>
      </c>
      <c r="U23" s="39">
        <f t="shared" si="11"/>
        <v>7.7812882251744853</v>
      </c>
      <c r="V23" s="23">
        <v>1.7223337837177082</v>
      </c>
      <c r="W23" s="23">
        <v>0.63508182325887985</v>
      </c>
      <c r="X23" s="23">
        <v>1.0872519604588282</v>
      </c>
      <c r="Y23" s="24">
        <v>0.54</v>
      </c>
      <c r="Z23" s="25">
        <v>40.21</v>
      </c>
      <c r="AA23" s="25">
        <v>2.7101111872000003</v>
      </c>
      <c r="AB23" s="25">
        <v>1.1098552496000005</v>
      </c>
      <c r="AC23" s="25">
        <v>0.8025566917765975</v>
      </c>
    </row>
    <row r="24" spans="1:29" x14ac:dyDescent="0.25">
      <c r="A24" s="3" t="s">
        <v>196</v>
      </c>
      <c r="B24" s="3" t="s">
        <v>204</v>
      </c>
      <c r="C24" s="3" t="s">
        <v>212</v>
      </c>
      <c r="D24" s="3">
        <v>3</v>
      </c>
      <c r="E24" s="9" t="s">
        <v>126</v>
      </c>
      <c r="F24" s="54">
        <v>15</v>
      </c>
      <c r="G24" s="39">
        <v>0.74299999999999999</v>
      </c>
      <c r="H24" s="39">
        <v>11.481</v>
      </c>
      <c r="I24" s="39">
        <f t="shared" si="7"/>
        <v>10.738</v>
      </c>
      <c r="J24" s="40">
        <v>5</v>
      </c>
      <c r="K24" s="40">
        <v>1</v>
      </c>
      <c r="L24" s="20">
        <f t="shared" si="0"/>
        <v>0.2</v>
      </c>
      <c r="M24" s="20">
        <v>0.5</v>
      </c>
      <c r="N24" s="21">
        <v>2.2961999999999998</v>
      </c>
      <c r="O24" s="22">
        <f t="shared" si="8"/>
        <v>0.1825168486250702</v>
      </c>
      <c r="P24" s="22">
        <v>0.40829999999999983</v>
      </c>
      <c r="Q24" s="22">
        <v>3.8897830125899585E-3</v>
      </c>
      <c r="R24" s="22">
        <v>6.0105785689832179E-2</v>
      </c>
      <c r="S24" s="19">
        <f t="shared" si="9"/>
        <v>1445.222072678331</v>
      </c>
      <c r="T24" s="41">
        <f t="shared" si="10"/>
        <v>0.1825168486250702</v>
      </c>
      <c r="U24" s="39">
        <f t="shared" si="11"/>
        <v>5.2352395862583556</v>
      </c>
      <c r="V24" s="23">
        <v>0.96381652832509668</v>
      </c>
      <c r="W24" s="23">
        <v>0.36820311978905795</v>
      </c>
      <c r="X24" s="23">
        <v>0.59561340853603872</v>
      </c>
      <c r="Y24" s="24">
        <v>0.52500000000000002</v>
      </c>
      <c r="Z24" s="25">
        <v>40.68</v>
      </c>
      <c r="AA24" s="25">
        <v>1.3467239856000002</v>
      </c>
      <c r="AB24" s="25">
        <v>0.21731182560000029</v>
      </c>
      <c r="AC24" s="25">
        <v>0.71939534755637347</v>
      </c>
    </row>
    <row r="25" spans="1:29" x14ac:dyDescent="0.25">
      <c r="A25" s="3" t="s">
        <v>196</v>
      </c>
      <c r="B25" s="3" t="s">
        <v>204</v>
      </c>
      <c r="C25" s="3" t="s">
        <v>212</v>
      </c>
      <c r="D25" s="3">
        <v>4</v>
      </c>
      <c r="E25" s="9" t="s">
        <v>127</v>
      </c>
      <c r="F25" s="54">
        <v>15</v>
      </c>
      <c r="G25" s="39">
        <v>0.81200000000000006</v>
      </c>
      <c r="H25" s="39">
        <v>6.6079999999999997</v>
      </c>
      <c r="I25" s="39">
        <f t="shared" si="7"/>
        <v>5.7959999999999994</v>
      </c>
      <c r="J25" s="40">
        <v>4</v>
      </c>
      <c r="K25" s="40">
        <v>0</v>
      </c>
      <c r="L25" s="20">
        <f t="shared" si="0"/>
        <v>0</v>
      </c>
      <c r="M25" s="20">
        <v>0</v>
      </c>
      <c r="N25" s="21">
        <v>1.6519999999999999</v>
      </c>
      <c r="O25" s="22">
        <f t="shared" si="8"/>
        <v>0.13976906500260905</v>
      </c>
      <c r="P25" s="22">
        <v>0.45850000000000007</v>
      </c>
      <c r="Q25" s="22">
        <v>7.4578094829435794E-3</v>
      </c>
      <c r="R25" s="22">
        <v>6.0691139240506356E-2</v>
      </c>
      <c r="S25" s="19">
        <f t="shared" si="9"/>
        <v>713.7931034482757</v>
      </c>
      <c r="T25" s="41">
        <f t="shared" si="10"/>
        <v>0.13976906500260908</v>
      </c>
      <c r="U25" s="39">
        <f t="shared" si="11"/>
        <v>9.184494437122634</v>
      </c>
      <c r="V25" s="23">
        <v>1.037782006562969</v>
      </c>
      <c r="W25" s="23">
        <v>0.36524904482351117</v>
      </c>
      <c r="X25" s="23">
        <v>0.67253296173945798</v>
      </c>
      <c r="Y25" s="24"/>
      <c r="Z25" s="25"/>
      <c r="AA25" s="25">
        <v>2.2668755359999997</v>
      </c>
      <c r="AB25" s="25">
        <v>0.16172991399999948</v>
      </c>
      <c r="AC25" s="25">
        <v>1.4544698475986915</v>
      </c>
    </row>
    <row r="26" spans="1:29" x14ac:dyDescent="0.25">
      <c r="A26" s="5" t="s">
        <v>196</v>
      </c>
      <c r="B26" s="5" t="s">
        <v>204</v>
      </c>
      <c r="C26" s="5" t="s">
        <v>212</v>
      </c>
      <c r="D26" s="5">
        <v>5</v>
      </c>
      <c r="E26" s="10" t="s">
        <v>128</v>
      </c>
      <c r="F26" s="55">
        <v>15</v>
      </c>
      <c r="G26" s="42">
        <v>0.67200000000000004</v>
      </c>
      <c r="H26" s="42">
        <v>9.125</v>
      </c>
      <c r="I26" s="42">
        <f t="shared" si="7"/>
        <v>8.4529999999999994</v>
      </c>
      <c r="J26" s="43">
        <v>5</v>
      </c>
      <c r="K26" s="43">
        <v>1</v>
      </c>
      <c r="L26" s="26">
        <f t="shared" si="0"/>
        <v>0.2</v>
      </c>
      <c r="M26" s="26">
        <v>0.5</v>
      </c>
      <c r="N26" s="28">
        <v>1.825</v>
      </c>
      <c r="O26" s="29">
        <f t="shared" si="8"/>
        <v>0.1739009891951695</v>
      </c>
      <c r="P26" s="29">
        <v>0.58900000000000041</v>
      </c>
      <c r="Q26" s="29">
        <v>4.7108164692698544E-3</v>
      </c>
      <c r="R26" s="29">
        <v>6.3967559943582469E-2</v>
      </c>
      <c r="S26" s="27">
        <f t="shared" si="9"/>
        <v>1257.8869047619048</v>
      </c>
      <c r="T26" s="44">
        <f t="shared" si="10"/>
        <v>0.17390098919516953</v>
      </c>
      <c r="U26" s="42">
        <f t="shared" si="11"/>
        <v>7.0101435554610925</v>
      </c>
      <c r="V26" s="30">
        <v>0.75587503586591964</v>
      </c>
      <c r="W26" s="30">
        <v>0.27278693994635284</v>
      </c>
      <c r="X26" s="30">
        <v>0.48308809591956681</v>
      </c>
      <c r="Y26" s="31"/>
      <c r="Z26" s="32"/>
      <c r="AA26" s="32">
        <v>2.3920555520000004</v>
      </c>
      <c r="AB26" s="32"/>
      <c r="AC26" s="32"/>
    </row>
    <row r="27" spans="1:29" x14ac:dyDescent="0.25">
      <c r="A27" s="3" t="s">
        <v>196</v>
      </c>
      <c r="B27" s="3" t="s">
        <v>204</v>
      </c>
      <c r="C27" s="3" t="s">
        <v>213</v>
      </c>
      <c r="D27" s="3">
        <v>1</v>
      </c>
      <c r="E27" s="9" t="s">
        <v>104</v>
      </c>
      <c r="F27" s="54">
        <v>15</v>
      </c>
      <c r="G27" s="39">
        <v>0.88400000000000001</v>
      </c>
      <c r="H27" s="39">
        <v>2.6309999999999998</v>
      </c>
      <c r="I27" s="39">
        <f t="shared" si="7"/>
        <v>1.7469999999999999</v>
      </c>
      <c r="J27" s="40">
        <v>4</v>
      </c>
      <c r="K27" s="40">
        <v>0</v>
      </c>
      <c r="L27" s="20">
        <f t="shared" si="0"/>
        <v>0</v>
      </c>
      <c r="M27" s="20">
        <v>0</v>
      </c>
      <c r="N27" s="21">
        <v>0.65774999999999995</v>
      </c>
      <c r="O27" s="22">
        <f t="shared" si="8"/>
        <v>7.2710814560176626E-2</v>
      </c>
      <c r="P27" s="22">
        <v>0.23779999999999996</v>
      </c>
      <c r="Q27" s="22"/>
      <c r="R27" s="22"/>
      <c r="S27" s="19">
        <v>539.55352564019688</v>
      </c>
      <c r="T27" s="41">
        <v>0.11945803660375304</v>
      </c>
      <c r="U27" s="39">
        <f>AVERAGE(U28:U31)</f>
        <v>8.2402972767468299</v>
      </c>
      <c r="V27" s="23">
        <v>0.76211553192672743</v>
      </c>
      <c r="W27" s="23">
        <v>0.27709354675995446</v>
      </c>
      <c r="X27" s="23">
        <v>0.48502198516677297</v>
      </c>
      <c r="Y27" s="24">
        <v>0.48</v>
      </c>
      <c r="Z27" s="25">
        <v>44.77</v>
      </c>
      <c r="AA27" s="25">
        <v>1.1070305120000001</v>
      </c>
      <c r="AB27" s="25">
        <v>0.45318903199999988</v>
      </c>
      <c r="AC27" s="25">
        <v>0.47719576201158864</v>
      </c>
    </row>
    <row r="28" spans="1:29" x14ac:dyDescent="0.25">
      <c r="A28" s="3" t="s">
        <v>196</v>
      </c>
      <c r="B28" s="3" t="s">
        <v>204</v>
      </c>
      <c r="C28" s="3" t="s">
        <v>213</v>
      </c>
      <c r="D28" s="3">
        <v>2</v>
      </c>
      <c r="E28" s="9" t="s">
        <v>105</v>
      </c>
      <c r="F28" s="54">
        <v>15</v>
      </c>
      <c r="G28" s="39">
        <v>0.77100000000000002</v>
      </c>
      <c r="H28" s="39">
        <v>4.5220000000000002</v>
      </c>
      <c r="I28" s="39">
        <f t="shared" si="7"/>
        <v>3.7510000000000003</v>
      </c>
      <c r="J28" s="40">
        <v>5</v>
      </c>
      <c r="K28" s="40">
        <v>0</v>
      </c>
      <c r="L28" s="20">
        <f t="shared" si="0"/>
        <v>0</v>
      </c>
      <c r="M28" s="20">
        <v>0</v>
      </c>
      <c r="N28" s="21">
        <v>0.90440000000000009</v>
      </c>
      <c r="O28" s="22">
        <f t="shared" si="8"/>
        <v>0.11793475195163906</v>
      </c>
      <c r="P28" s="22">
        <v>0.2671</v>
      </c>
      <c r="Q28" s="22">
        <v>8.0554356759950946E-3</v>
      </c>
      <c r="R28" s="22">
        <v>4.7246018322762408E-2</v>
      </c>
      <c r="S28" s="19">
        <f t="shared" ref="S28:S59" si="12">((R28-Q28)/Q28)*100</f>
        <v>486.5110246433203</v>
      </c>
      <c r="T28" s="41">
        <f t="shared" ref="T28:T59" si="13">((LN(R28))-(LN(Q28)))/F28</f>
        <v>0.11793475195163904</v>
      </c>
      <c r="U28" s="39">
        <f t="shared" ref="U28:U59" si="14">(R28*1000)/H28</f>
        <v>10.448035896232287</v>
      </c>
      <c r="V28" s="23">
        <v>1.1508810129948377</v>
      </c>
      <c r="W28" s="23">
        <v>0.3508030994829302</v>
      </c>
      <c r="X28" s="23">
        <v>0.80007791351190738</v>
      </c>
      <c r="Y28" s="24">
        <v>0.46</v>
      </c>
      <c r="Z28" s="25">
        <v>47.53</v>
      </c>
      <c r="AA28" s="25">
        <v>1.4635425407999998</v>
      </c>
      <c r="AB28" s="25">
        <v>0.51889298519999993</v>
      </c>
      <c r="AC28" s="25">
        <v>0.47321274716400002</v>
      </c>
    </row>
    <row r="29" spans="1:29" x14ac:dyDescent="0.25">
      <c r="A29" s="3" t="s">
        <v>196</v>
      </c>
      <c r="B29" s="3" t="s">
        <v>204</v>
      </c>
      <c r="C29" s="3" t="s">
        <v>213</v>
      </c>
      <c r="D29" s="3">
        <v>3</v>
      </c>
      <c r="E29" s="9" t="s">
        <v>106</v>
      </c>
      <c r="F29" s="54">
        <v>15</v>
      </c>
      <c r="G29" s="39">
        <v>0.86299999999999999</v>
      </c>
      <c r="H29" s="39">
        <v>3.4319999999999999</v>
      </c>
      <c r="I29" s="39">
        <f t="shared" si="7"/>
        <v>2.569</v>
      </c>
      <c r="J29" s="40">
        <v>4</v>
      </c>
      <c r="K29" s="40">
        <v>0</v>
      </c>
      <c r="L29" s="20">
        <f t="shared" si="0"/>
        <v>0</v>
      </c>
      <c r="M29" s="20">
        <v>0</v>
      </c>
      <c r="N29" s="21">
        <v>0.85799999999999998</v>
      </c>
      <c r="O29" s="22">
        <f t="shared" si="8"/>
        <v>9.2032251301628329E-2</v>
      </c>
      <c r="P29" s="22">
        <v>0.19650000000000006</v>
      </c>
      <c r="Q29" s="22">
        <v>7.9367769840345687E-3</v>
      </c>
      <c r="R29" s="22">
        <v>3.1563173359451496E-2</v>
      </c>
      <c r="S29" s="19">
        <f t="shared" si="12"/>
        <v>297.68250289687137</v>
      </c>
      <c r="T29" s="41">
        <f t="shared" si="13"/>
        <v>9.2032251301628329E-2</v>
      </c>
      <c r="U29" s="39">
        <f t="shared" si="14"/>
        <v>9.1967288343390141</v>
      </c>
      <c r="V29" s="23">
        <v>0.94854793081751709</v>
      </c>
      <c r="W29" s="23">
        <v>0.25701331122594195</v>
      </c>
      <c r="X29" s="23">
        <v>0.69153461959157514</v>
      </c>
      <c r="Y29" s="24">
        <v>0.47</v>
      </c>
      <c r="Z29" s="25">
        <v>46.12</v>
      </c>
      <c r="AA29" s="25"/>
      <c r="AB29" s="25"/>
      <c r="AC29" s="25"/>
    </row>
    <row r="30" spans="1:29" x14ac:dyDescent="0.25">
      <c r="A30" s="3" t="s">
        <v>196</v>
      </c>
      <c r="B30" s="3" t="s">
        <v>204</v>
      </c>
      <c r="C30" s="3" t="s">
        <v>213</v>
      </c>
      <c r="D30" s="3">
        <v>4</v>
      </c>
      <c r="E30" s="9" t="s">
        <v>107</v>
      </c>
      <c r="F30" s="54">
        <v>15</v>
      </c>
      <c r="G30" s="39">
        <v>0.54100000000000004</v>
      </c>
      <c r="H30" s="39">
        <v>5.6210000000000004</v>
      </c>
      <c r="I30" s="39">
        <f t="shared" si="7"/>
        <v>5.08</v>
      </c>
      <c r="J30" s="40">
        <v>4</v>
      </c>
      <c r="K30" s="40">
        <v>0</v>
      </c>
      <c r="L30" s="20">
        <f t="shared" si="0"/>
        <v>0</v>
      </c>
      <c r="M30" s="20">
        <v>0</v>
      </c>
      <c r="N30" s="21">
        <v>1.4052500000000001</v>
      </c>
      <c r="O30" s="22">
        <f t="shared" si="8"/>
        <v>0.15605637227703956</v>
      </c>
      <c r="P30" s="22">
        <v>0.25210000000000005</v>
      </c>
      <c r="Q30" s="22">
        <v>3.1333359616835085E-3</v>
      </c>
      <c r="R30" s="22">
        <v>3.2555418559377082E-2</v>
      </c>
      <c r="S30" s="19">
        <f t="shared" si="12"/>
        <v>939.0018484288355</v>
      </c>
      <c r="T30" s="41">
        <f t="shared" si="13"/>
        <v>0.15605637227703958</v>
      </c>
      <c r="U30" s="39">
        <f t="shared" si="14"/>
        <v>5.7917485428530648</v>
      </c>
      <c r="V30" s="23">
        <v>1.0263478756290341</v>
      </c>
      <c r="W30" s="23">
        <v>0.3129056790701128</v>
      </c>
      <c r="X30" s="23">
        <v>0.71344219655892127</v>
      </c>
      <c r="Y30" s="24"/>
      <c r="Z30" s="25"/>
      <c r="AA30" s="25">
        <v>1.040685992</v>
      </c>
      <c r="AB30" s="25">
        <v>0.39274539999999991</v>
      </c>
      <c r="AC30" s="25">
        <v>0.35907147677364498</v>
      </c>
    </row>
    <row r="31" spans="1:29" x14ac:dyDescent="0.25">
      <c r="A31" s="5" t="s">
        <v>196</v>
      </c>
      <c r="B31" s="5" t="s">
        <v>204</v>
      </c>
      <c r="C31" s="5" t="s">
        <v>213</v>
      </c>
      <c r="D31" s="5">
        <v>5</v>
      </c>
      <c r="E31" s="10" t="s">
        <v>108</v>
      </c>
      <c r="F31" s="55">
        <v>15</v>
      </c>
      <c r="G31" s="42">
        <v>1.0680000000000001</v>
      </c>
      <c r="H31" s="42">
        <v>5.7140000000000004</v>
      </c>
      <c r="I31" s="42">
        <f t="shared" si="7"/>
        <v>4.6460000000000008</v>
      </c>
      <c r="J31" s="43">
        <v>4</v>
      </c>
      <c r="K31" s="43">
        <v>0</v>
      </c>
      <c r="L31" s="26">
        <f t="shared" si="0"/>
        <v>0</v>
      </c>
      <c r="M31" s="26">
        <v>0</v>
      </c>
      <c r="N31" s="28">
        <v>1.4285000000000001</v>
      </c>
      <c r="O31" s="29">
        <f t="shared" si="8"/>
        <v>0.11180877088470523</v>
      </c>
      <c r="P31" s="29">
        <v>0.31999999999999967</v>
      </c>
      <c r="Q31" s="29">
        <v>8.0363537902452317E-3</v>
      </c>
      <c r="R31" s="29">
        <v>4.2995997712978698E-2</v>
      </c>
      <c r="S31" s="27">
        <f t="shared" si="12"/>
        <v>435.01872659176024</v>
      </c>
      <c r="T31" s="44">
        <f t="shared" si="13"/>
        <v>0.11180877088470523</v>
      </c>
      <c r="U31" s="42">
        <f t="shared" si="14"/>
        <v>7.5246758335629496</v>
      </c>
      <c r="V31" s="30">
        <v>1.2202975470393356</v>
      </c>
      <c r="W31" s="30">
        <v>0.20405677447659126</v>
      </c>
      <c r="X31" s="30">
        <v>1.0162407725627445</v>
      </c>
      <c r="Y31" s="31"/>
      <c r="Z31" s="32"/>
      <c r="AA31" s="32">
        <v>1.2261875200000003</v>
      </c>
      <c r="AB31" s="32">
        <v>0.36667744000000047</v>
      </c>
      <c r="AC31" s="32">
        <v>0.701698210691588</v>
      </c>
    </row>
    <row r="32" spans="1:29" x14ac:dyDescent="0.25">
      <c r="A32" s="3" t="s">
        <v>196</v>
      </c>
      <c r="B32" s="3" t="s">
        <v>205</v>
      </c>
      <c r="C32" s="3" t="s">
        <v>212</v>
      </c>
      <c r="D32" s="3">
        <v>1</v>
      </c>
      <c r="E32" s="9" t="s">
        <v>165</v>
      </c>
      <c r="F32" s="54">
        <v>15</v>
      </c>
      <c r="G32" s="39">
        <v>1.976</v>
      </c>
      <c r="H32" s="39">
        <v>6.8739999999999997</v>
      </c>
      <c r="I32" s="39">
        <f t="shared" si="7"/>
        <v>4.8979999999999997</v>
      </c>
      <c r="J32" s="40">
        <v>7</v>
      </c>
      <c r="K32" s="40">
        <v>1</v>
      </c>
      <c r="L32" s="20">
        <f t="shared" si="0"/>
        <v>0.14285714285714285</v>
      </c>
      <c r="M32" s="20">
        <v>0.33333333333333331</v>
      </c>
      <c r="N32" s="21">
        <v>0.98199999999999998</v>
      </c>
      <c r="O32" s="22">
        <f t="shared" si="8"/>
        <v>8.3111438606797733E-2</v>
      </c>
      <c r="P32" s="22">
        <v>0.37480000000000019</v>
      </c>
      <c r="Q32" s="22">
        <v>2.4305127296969768E-2</v>
      </c>
      <c r="R32" s="22">
        <v>8.4551338582677216E-2</v>
      </c>
      <c r="S32" s="19">
        <f t="shared" si="12"/>
        <v>247.87449392712551</v>
      </c>
      <c r="T32" s="41">
        <f t="shared" si="13"/>
        <v>8.3111438606797733E-2</v>
      </c>
      <c r="U32" s="39">
        <f t="shared" si="14"/>
        <v>12.300165636118304</v>
      </c>
      <c r="V32" s="23">
        <v>1.8285438901714106</v>
      </c>
      <c r="W32" s="23">
        <v>0.76202797015624413</v>
      </c>
      <c r="X32" s="23">
        <v>1.0665159200151664</v>
      </c>
      <c r="Y32" s="24">
        <v>0.68</v>
      </c>
      <c r="Z32" s="25">
        <v>32.94</v>
      </c>
      <c r="AA32" s="25">
        <v>2.5884943807999998</v>
      </c>
      <c r="AB32" s="25">
        <v>0.47650966239999892</v>
      </c>
      <c r="AC32" s="25">
        <v>1.2843197588559259</v>
      </c>
    </row>
    <row r="33" spans="1:29" x14ac:dyDescent="0.25">
      <c r="A33" s="3" t="s">
        <v>196</v>
      </c>
      <c r="B33" s="3" t="s">
        <v>205</v>
      </c>
      <c r="C33" s="3" t="s">
        <v>212</v>
      </c>
      <c r="D33" s="3">
        <v>2</v>
      </c>
      <c r="E33" s="9" t="s">
        <v>166</v>
      </c>
      <c r="F33" s="54">
        <v>15</v>
      </c>
      <c r="G33" s="39">
        <v>2.6429999999999998</v>
      </c>
      <c r="H33" s="39">
        <v>5.4059999999999997</v>
      </c>
      <c r="I33" s="39">
        <f t="shared" si="7"/>
        <v>2.7629999999999999</v>
      </c>
      <c r="J33" s="40">
        <v>6</v>
      </c>
      <c r="K33" s="40">
        <v>0</v>
      </c>
      <c r="L33" s="20">
        <f t="shared" si="0"/>
        <v>0</v>
      </c>
      <c r="M33" s="20">
        <v>0</v>
      </c>
      <c r="N33" s="21">
        <v>0.90099999999999991</v>
      </c>
      <c r="O33" s="22">
        <f t="shared" si="8"/>
        <v>4.7706320815473581E-2</v>
      </c>
      <c r="P33" s="22">
        <v>0.24669999999999981</v>
      </c>
      <c r="Q33" s="22">
        <v>2.561465120246207E-2</v>
      </c>
      <c r="R33" s="22">
        <v>5.2392283163265212E-2</v>
      </c>
      <c r="S33" s="19">
        <f t="shared" si="12"/>
        <v>104.54029511918274</v>
      </c>
      <c r="T33" s="41">
        <f t="shared" si="13"/>
        <v>4.7706320815473574E-2</v>
      </c>
      <c r="U33" s="39">
        <f t="shared" si="14"/>
        <v>9.6915063195089193</v>
      </c>
      <c r="V33" s="23">
        <v>3.0937615916290753</v>
      </c>
      <c r="W33" s="23">
        <v>1.1398609869780767</v>
      </c>
      <c r="X33" s="23">
        <v>1.9539006046509986</v>
      </c>
      <c r="Y33" s="24">
        <v>0.69</v>
      </c>
      <c r="Z33" s="25">
        <v>32.729999999999997</v>
      </c>
      <c r="AA33" s="25">
        <v>2.5463527216000004</v>
      </c>
      <c r="AB33" s="25">
        <v>0.99644227520000062</v>
      </c>
      <c r="AC33" s="25">
        <v>0.7811635437796256</v>
      </c>
    </row>
    <row r="34" spans="1:29" x14ac:dyDescent="0.25">
      <c r="A34" s="3" t="s">
        <v>196</v>
      </c>
      <c r="B34" s="3" t="s">
        <v>205</v>
      </c>
      <c r="C34" s="3" t="s">
        <v>212</v>
      </c>
      <c r="D34" s="3">
        <v>3</v>
      </c>
      <c r="E34" s="9" t="s">
        <v>167</v>
      </c>
      <c r="F34" s="54">
        <v>15</v>
      </c>
      <c r="G34" s="39">
        <v>1.7450000000000001</v>
      </c>
      <c r="H34" s="39">
        <v>4.8609999999999998</v>
      </c>
      <c r="I34" s="39">
        <f t="shared" si="7"/>
        <v>3.1159999999999997</v>
      </c>
      <c r="J34" s="40">
        <v>6</v>
      </c>
      <c r="K34" s="40">
        <v>0</v>
      </c>
      <c r="L34" s="20">
        <f t="shared" ref="L34:L65" si="15">K34/J34</f>
        <v>0</v>
      </c>
      <c r="M34" s="20">
        <v>0</v>
      </c>
      <c r="N34" s="21">
        <v>0.81016666666666659</v>
      </c>
      <c r="O34" s="22">
        <f t="shared" si="8"/>
        <v>6.8299308160595193E-2</v>
      </c>
      <c r="P34" s="22">
        <v>0.30669999999999992</v>
      </c>
      <c r="Q34" s="22">
        <v>2.5098898010684188E-2</v>
      </c>
      <c r="R34" s="22">
        <v>6.9917331363860066E-2</v>
      </c>
      <c r="S34" s="19">
        <f t="shared" si="12"/>
        <v>178.56733524355298</v>
      </c>
      <c r="T34" s="41">
        <f t="shared" si="13"/>
        <v>6.8299308160595193E-2</v>
      </c>
      <c r="U34" s="39">
        <f t="shared" si="14"/>
        <v>14.383322642225895</v>
      </c>
      <c r="V34" s="23">
        <v>2.8539041258434796</v>
      </c>
      <c r="W34" s="23">
        <v>1.115947213357162</v>
      </c>
      <c r="X34" s="23">
        <v>1.7379569124863172</v>
      </c>
      <c r="Y34" s="24">
        <v>0.68500000000000005</v>
      </c>
      <c r="Z34" s="25">
        <v>32.840000000000003</v>
      </c>
      <c r="AA34" s="25">
        <v>3.6802326576</v>
      </c>
      <c r="AB34" s="25">
        <v>1.1970475296000005</v>
      </c>
      <c r="AC34" s="25">
        <v>1.182773369668523</v>
      </c>
    </row>
    <row r="35" spans="1:29" x14ac:dyDescent="0.25">
      <c r="A35" s="3" t="s">
        <v>196</v>
      </c>
      <c r="B35" s="3" t="s">
        <v>205</v>
      </c>
      <c r="C35" s="3" t="s">
        <v>212</v>
      </c>
      <c r="D35" s="3">
        <v>4</v>
      </c>
      <c r="E35" s="9" t="s">
        <v>168</v>
      </c>
      <c r="F35" s="54">
        <v>15</v>
      </c>
      <c r="G35" s="39">
        <v>2.0350000000000001</v>
      </c>
      <c r="H35" s="39">
        <v>7.9530000000000003</v>
      </c>
      <c r="I35" s="39">
        <f t="shared" si="7"/>
        <v>5.9180000000000001</v>
      </c>
      <c r="J35" s="40">
        <v>6</v>
      </c>
      <c r="K35" s="40">
        <v>2</v>
      </c>
      <c r="L35" s="20">
        <f t="shared" si="15"/>
        <v>0.33333333333333331</v>
      </c>
      <c r="M35" s="20">
        <v>1</v>
      </c>
      <c r="N35" s="21">
        <v>1.3255000000000001</v>
      </c>
      <c r="O35" s="22">
        <f t="shared" si="8"/>
        <v>9.0870226472029331E-2</v>
      </c>
      <c r="P35" s="22">
        <v>0.30919999999999986</v>
      </c>
      <c r="Q35" s="22">
        <v>1.405574560707956E-2</v>
      </c>
      <c r="R35" s="22">
        <v>5.4931373372532545E-2</v>
      </c>
      <c r="S35" s="19">
        <f t="shared" si="12"/>
        <v>290.81081081081078</v>
      </c>
      <c r="T35" s="41">
        <f t="shared" si="13"/>
        <v>9.0870226472029331E-2</v>
      </c>
      <c r="U35" s="39">
        <f t="shared" si="14"/>
        <v>6.9070002983191934</v>
      </c>
      <c r="V35" s="23">
        <v>2.5570507129983286</v>
      </c>
      <c r="W35" s="23">
        <v>0.92028137538286603</v>
      </c>
      <c r="X35" s="23">
        <v>1.6367693376154624</v>
      </c>
      <c r="Y35" s="24"/>
      <c r="Z35" s="25"/>
      <c r="AA35" s="25">
        <v>2.8868901055999996</v>
      </c>
      <c r="AB35" s="25">
        <v>0.85397032160000053</v>
      </c>
      <c r="AC35" s="25">
        <v>1.1060643460122614</v>
      </c>
    </row>
    <row r="36" spans="1:29" x14ac:dyDescent="0.25">
      <c r="A36" s="5" t="s">
        <v>196</v>
      </c>
      <c r="B36" s="5" t="s">
        <v>205</v>
      </c>
      <c r="C36" s="5" t="s">
        <v>212</v>
      </c>
      <c r="D36" s="5">
        <v>5</v>
      </c>
      <c r="E36" s="10" t="s">
        <v>169</v>
      </c>
      <c r="F36" s="55">
        <v>15</v>
      </c>
      <c r="G36" s="42">
        <v>1.8580000000000001</v>
      </c>
      <c r="H36" s="42">
        <v>6.9960000000000004</v>
      </c>
      <c r="I36" s="42">
        <f t="shared" si="7"/>
        <v>5.1379999999999999</v>
      </c>
      <c r="J36" s="43">
        <v>6</v>
      </c>
      <c r="K36" s="43">
        <v>2</v>
      </c>
      <c r="L36" s="26">
        <f t="shared" si="15"/>
        <v>0.33333333333333331</v>
      </c>
      <c r="M36" s="26">
        <v>1</v>
      </c>
      <c r="N36" s="28">
        <v>1.1660000000000001</v>
      </c>
      <c r="O36" s="29">
        <f t="shared" si="8"/>
        <v>8.8389194450980604E-2</v>
      </c>
      <c r="P36" s="29">
        <v>0.4578000000000001</v>
      </c>
      <c r="Q36" s="29">
        <v>2.2413988561093244E-2</v>
      </c>
      <c r="R36" s="29">
        <v>8.4396266939401679E-2</v>
      </c>
      <c r="S36" s="27">
        <f t="shared" si="12"/>
        <v>276.53390742734121</v>
      </c>
      <c r="T36" s="44">
        <f t="shared" si="13"/>
        <v>8.8389194450980604E-2</v>
      </c>
      <c r="U36" s="42">
        <f t="shared" si="14"/>
        <v>12.063502993053413</v>
      </c>
      <c r="V36" s="30">
        <v>2.9127641289721264</v>
      </c>
      <c r="W36" s="30">
        <v>1.0567035114670091</v>
      </c>
      <c r="X36" s="30">
        <v>1.8560606175051171</v>
      </c>
      <c r="Y36" s="31"/>
      <c r="Z36" s="32"/>
      <c r="AA36" s="32">
        <v>2.5815237567999998</v>
      </c>
      <c r="AB36" s="32">
        <v>0.14344817039999924</v>
      </c>
      <c r="AC36" s="32">
        <v>1.7769594190791034</v>
      </c>
    </row>
    <row r="37" spans="1:29" x14ac:dyDescent="0.25">
      <c r="A37" s="3" t="s">
        <v>196</v>
      </c>
      <c r="B37" s="3" t="s">
        <v>205</v>
      </c>
      <c r="C37" s="3" t="s">
        <v>213</v>
      </c>
      <c r="D37" s="3">
        <v>1</v>
      </c>
      <c r="E37" s="9" t="s">
        <v>145</v>
      </c>
      <c r="F37" s="54">
        <v>15</v>
      </c>
      <c r="G37" s="39">
        <v>0.56299999999999994</v>
      </c>
      <c r="H37" s="39">
        <v>6.4729999999999999</v>
      </c>
      <c r="I37" s="39">
        <f t="shared" si="7"/>
        <v>5.91</v>
      </c>
      <c r="J37" s="40">
        <v>4</v>
      </c>
      <c r="K37" s="40">
        <v>1</v>
      </c>
      <c r="L37" s="20">
        <f t="shared" si="15"/>
        <v>0.25</v>
      </c>
      <c r="M37" s="20">
        <v>1</v>
      </c>
      <c r="N37" s="21">
        <v>1.61825</v>
      </c>
      <c r="O37" s="22">
        <f t="shared" si="8"/>
        <v>0.16280768869372134</v>
      </c>
      <c r="P37" s="22">
        <v>0.33220000000000005</v>
      </c>
      <c r="Q37" s="22">
        <v>3.266238757648832E-3</v>
      </c>
      <c r="R37" s="22">
        <v>3.7553043478260911E-2</v>
      </c>
      <c r="S37" s="19">
        <f t="shared" si="12"/>
        <v>1049.7335701598581</v>
      </c>
      <c r="T37" s="41">
        <f t="shared" si="13"/>
        <v>0.16280768869372134</v>
      </c>
      <c r="U37" s="39">
        <f t="shared" si="14"/>
        <v>5.8014898004419759</v>
      </c>
      <c r="V37" s="23">
        <v>1.4782609906338209</v>
      </c>
      <c r="W37" s="23">
        <v>0.41823326383280224</v>
      </c>
      <c r="X37" s="23">
        <v>1.0600277268010188</v>
      </c>
      <c r="Y37" s="24">
        <v>0.68</v>
      </c>
      <c r="Z37" s="25">
        <v>33.15</v>
      </c>
      <c r="AA37" s="25">
        <v>3.6123019295999996</v>
      </c>
      <c r="AB37" s="25">
        <v>0.98554209599999965</v>
      </c>
      <c r="AC37" s="25">
        <v>2.0954504661677014</v>
      </c>
    </row>
    <row r="38" spans="1:29" x14ac:dyDescent="0.25">
      <c r="A38" s="3" t="s">
        <v>196</v>
      </c>
      <c r="B38" s="3" t="s">
        <v>205</v>
      </c>
      <c r="C38" s="3" t="s">
        <v>213</v>
      </c>
      <c r="D38" s="3">
        <v>2</v>
      </c>
      <c r="E38" s="9" t="s">
        <v>146</v>
      </c>
      <c r="F38" s="54">
        <v>15</v>
      </c>
      <c r="G38" s="39">
        <v>0.99399999999999999</v>
      </c>
      <c r="H38" s="39">
        <v>10.885</v>
      </c>
      <c r="I38" s="39">
        <f t="shared" si="7"/>
        <v>9.891</v>
      </c>
      <c r="J38" s="40">
        <v>6</v>
      </c>
      <c r="K38" s="40">
        <v>1</v>
      </c>
      <c r="L38" s="20">
        <f t="shared" si="15"/>
        <v>0.16666666666666666</v>
      </c>
      <c r="M38" s="20">
        <v>0.33333333333333331</v>
      </c>
      <c r="N38" s="21">
        <v>1.8141666666666667</v>
      </c>
      <c r="O38" s="22">
        <f t="shared" si="8"/>
        <v>0.15956025113413824</v>
      </c>
      <c r="P38" s="22">
        <v>0.45559999999999945</v>
      </c>
      <c r="Q38" s="22">
        <v>4.6311723425728115E-3</v>
      </c>
      <c r="R38" s="22">
        <v>5.0714598540145928E-2</v>
      </c>
      <c r="S38" s="19">
        <f t="shared" si="12"/>
        <v>995.07042253521126</v>
      </c>
      <c r="T38" s="41">
        <f t="shared" si="13"/>
        <v>0.15956025113413824</v>
      </c>
      <c r="U38" s="39">
        <f t="shared" si="14"/>
        <v>4.6591271052040355</v>
      </c>
      <c r="V38" s="23">
        <v>1.8785365620236747</v>
      </c>
      <c r="W38" s="23">
        <v>0.77792168231759895</v>
      </c>
      <c r="X38" s="23">
        <v>1.1006148797060757</v>
      </c>
      <c r="Y38" s="24">
        <v>0.64</v>
      </c>
      <c r="Z38" s="25">
        <v>35.26</v>
      </c>
      <c r="AA38" s="25">
        <v>2.0460306688000003</v>
      </c>
      <c r="AB38" s="25">
        <v>0.18915028480000173</v>
      </c>
      <c r="AC38" s="25">
        <v>1.5219919109272508</v>
      </c>
    </row>
    <row r="39" spans="1:29" x14ac:dyDescent="0.25">
      <c r="A39" s="3" t="s">
        <v>196</v>
      </c>
      <c r="B39" s="3" t="s">
        <v>205</v>
      </c>
      <c r="C39" s="3" t="s">
        <v>213</v>
      </c>
      <c r="D39" s="3">
        <v>3</v>
      </c>
      <c r="E39" s="9" t="s">
        <v>147</v>
      </c>
      <c r="F39" s="54">
        <v>15</v>
      </c>
      <c r="G39" s="39">
        <v>0.79100000000000004</v>
      </c>
      <c r="H39" s="39">
        <v>9.5579999999999998</v>
      </c>
      <c r="I39" s="39">
        <f t="shared" si="7"/>
        <v>8.7669999999999995</v>
      </c>
      <c r="J39" s="40">
        <v>6</v>
      </c>
      <c r="K39" s="40">
        <v>1</v>
      </c>
      <c r="L39" s="20">
        <f t="shared" si="15"/>
        <v>0.16666666666666666</v>
      </c>
      <c r="M39" s="20">
        <v>0.33333333333333331</v>
      </c>
      <c r="N39" s="21">
        <v>1.593</v>
      </c>
      <c r="O39" s="22">
        <f t="shared" si="8"/>
        <v>0.16612238742469662</v>
      </c>
      <c r="P39" s="22">
        <v>0.45419999999999994</v>
      </c>
      <c r="Q39" s="22">
        <v>4.6232600255087129E-3</v>
      </c>
      <c r="R39" s="22">
        <v>5.5864879044010468E-2</v>
      </c>
      <c r="S39" s="19">
        <f t="shared" si="12"/>
        <v>1108.3438685208598</v>
      </c>
      <c r="T39" s="41">
        <f t="shared" si="13"/>
        <v>0.16612238742469662</v>
      </c>
      <c r="U39" s="39">
        <f t="shared" si="14"/>
        <v>5.8448293622107625</v>
      </c>
      <c r="V39" s="23">
        <v>1.4221724085087231</v>
      </c>
      <c r="W39" s="23">
        <v>0.47100061344893307</v>
      </c>
      <c r="X39" s="23">
        <v>0.95117179505978999</v>
      </c>
      <c r="Y39" s="24">
        <v>0.66</v>
      </c>
      <c r="Z39" s="25">
        <v>34.17</v>
      </c>
      <c r="AA39" s="25">
        <v>2.9057509823999998</v>
      </c>
      <c r="AB39" s="25">
        <v>0.24863640000000009</v>
      </c>
      <c r="AC39" s="25">
        <v>1.9904567840151031</v>
      </c>
    </row>
    <row r="40" spans="1:29" x14ac:dyDescent="0.25">
      <c r="A40" s="3" t="s">
        <v>196</v>
      </c>
      <c r="B40" s="3" t="s">
        <v>205</v>
      </c>
      <c r="C40" s="3" t="s">
        <v>213</v>
      </c>
      <c r="D40" s="3">
        <v>4</v>
      </c>
      <c r="E40" s="9" t="s">
        <v>148</v>
      </c>
      <c r="F40" s="54">
        <v>15</v>
      </c>
      <c r="G40" s="39">
        <v>1.2330000000000001</v>
      </c>
      <c r="H40" s="39">
        <v>9.8140000000000001</v>
      </c>
      <c r="I40" s="39">
        <f t="shared" si="7"/>
        <v>8.5809999999999995</v>
      </c>
      <c r="J40" s="40">
        <v>6</v>
      </c>
      <c r="K40" s="40">
        <v>1</v>
      </c>
      <c r="L40" s="20">
        <f t="shared" si="15"/>
        <v>0.16666666666666666</v>
      </c>
      <c r="M40" s="20">
        <v>0.33333333333333331</v>
      </c>
      <c r="N40" s="21">
        <v>1.6356666666666666</v>
      </c>
      <c r="O40" s="22">
        <f t="shared" si="8"/>
        <v>0.13829064756570028</v>
      </c>
      <c r="P40" s="22">
        <v>0.30690000000000006</v>
      </c>
      <c r="Q40" s="22">
        <v>6.1526875891583423E-3</v>
      </c>
      <c r="R40" s="22">
        <v>4.8971999999999974E-2</v>
      </c>
      <c r="S40" s="19">
        <f t="shared" si="12"/>
        <v>695.94484995944845</v>
      </c>
      <c r="T40" s="41">
        <f t="shared" si="13"/>
        <v>0.13829064756570028</v>
      </c>
      <c r="U40" s="39">
        <f t="shared" si="14"/>
        <v>4.9900142653352324</v>
      </c>
      <c r="V40" s="23">
        <v>1.6837686105256116</v>
      </c>
      <c r="W40" s="23">
        <v>0.64658084499424751</v>
      </c>
      <c r="X40" s="23">
        <v>1.0371877655313639</v>
      </c>
      <c r="Y40" s="24"/>
      <c r="Z40" s="25"/>
      <c r="AA40" s="25">
        <v>1.8891775535999999</v>
      </c>
      <c r="AB40" s="25">
        <v>0.63710830919999961</v>
      </c>
      <c r="AC40" s="25">
        <v>0.99660580301607515</v>
      </c>
    </row>
    <row r="41" spans="1:29" ht="15.75" thickBot="1" x14ac:dyDescent="0.3">
      <c r="A41" s="7" t="s">
        <v>196</v>
      </c>
      <c r="B41" s="7" t="s">
        <v>205</v>
      </c>
      <c r="C41" s="7" t="s">
        <v>213</v>
      </c>
      <c r="D41" s="7">
        <v>5</v>
      </c>
      <c r="E41" s="11" t="s">
        <v>149</v>
      </c>
      <c r="F41" s="56">
        <v>15</v>
      </c>
      <c r="G41" s="47">
        <v>1.4159999999999999</v>
      </c>
      <c r="H41" s="47">
        <v>10.134</v>
      </c>
      <c r="I41" s="47">
        <f t="shared" si="7"/>
        <v>8.718</v>
      </c>
      <c r="J41" s="48">
        <v>5</v>
      </c>
      <c r="K41" s="48">
        <v>1</v>
      </c>
      <c r="L41" s="33">
        <f t="shared" si="15"/>
        <v>0.2</v>
      </c>
      <c r="M41" s="33">
        <v>0.5</v>
      </c>
      <c r="N41" s="35">
        <v>2.0268000000000002</v>
      </c>
      <c r="O41" s="36">
        <f t="shared" si="8"/>
        <v>0.131204007452146</v>
      </c>
      <c r="P41" s="36">
        <v>0.41510000000000025</v>
      </c>
      <c r="Q41" s="36">
        <v>1.138668904168802E-2</v>
      </c>
      <c r="R41" s="36">
        <v>8.1492024539877403E-2</v>
      </c>
      <c r="S41" s="34">
        <f t="shared" si="12"/>
        <v>615.67796610169501</v>
      </c>
      <c r="T41" s="49">
        <f t="shared" si="13"/>
        <v>0.13120400745214603</v>
      </c>
      <c r="U41" s="47">
        <f t="shared" si="14"/>
        <v>8.0414470633389978</v>
      </c>
      <c r="V41" s="12">
        <v>1.4774549071232983</v>
      </c>
      <c r="W41" s="12">
        <v>0.50292956003328015</v>
      </c>
      <c r="X41" s="12">
        <v>0.97452534709001815</v>
      </c>
      <c r="Y41" s="37"/>
      <c r="Z41" s="38"/>
      <c r="AA41" s="38">
        <v>3.0399807215999997</v>
      </c>
      <c r="AB41" s="38">
        <v>0.37076188439999846</v>
      </c>
      <c r="AC41" s="38">
        <v>2.8650845450001512</v>
      </c>
    </row>
    <row r="42" spans="1:29" x14ac:dyDescent="0.25">
      <c r="A42" s="3" t="s">
        <v>195</v>
      </c>
      <c r="B42" s="3" t="s">
        <v>204</v>
      </c>
      <c r="C42" s="3" t="s">
        <v>212</v>
      </c>
      <c r="D42" s="3">
        <v>1</v>
      </c>
      <c r="E42" s="9" t="s">
        <v>119</v>
      </c>
      <c r="F42" s="54">
        <v>15</v>
      </c>
      <c r="G42" s="39">
        <v>1.4279999999999999</v>
      </c>
      <c r="H42" s="39">
        <v>10.005000000000001</v>
      </c>
      <c r="I42" s="39">
        <f t="shared" si="7"/>
        <v>8.5770000000000017</v>
      </c>
      <c r="J42" s="40">
        <v>7</v>
      </c>
      <c r="K42" s="40">
        <v>2</v>
      </c>
      <c r="L42" s="20">
        <f t="shared" si="15"/>
        <v>0.2857142857142857</v>
      </c>
      <c r="M42" s="20">
        <v>0.5</v>
      </c>
      <c r="N42" s="21">
        <v>1.4292857142857145</v>
      </c>
      <c r="O42" s="22">
        <f t="shared" si="8"/>
        <v>0.1297873402745536</v>
      </c>
      <c r="P42" s="22">
        <v>0.3550000000000002</v>
      </c>
      <c r="Q42" s="22">
        <v>8.5478173380153493E-3</v>
      </c>
      <c r="R42" s="22">
        <v>5.9888594164456292E-2</v>
      </c>
      <c r="S42" s="19">
        <f t="shared" si="12"/>
        <v>600.63025210084038</v>
      </c>
      <c r="T42" s="41">
        <f t="shared" si="13"/>
        <v>0.12978734027455363</v>
      </c>
      <c r="U42" s="39">
        <f t="shared" si="14"/>
        <v>5.9858664832040267</v>
      </c>
      <c r="V42" s="23">
        <v>0.67968144143914477</v>
      </c>
      <c r="W42" s="23">
        <v>0.26226130439238943</v>
      </c>
      <c r="X42" s="23">
        <v>0.41742013704675529</v>
      </c>
      <c r="Y42" s="24">
        <v>0.47</v>
      </c>
      <c r="Z42" s="25">
        <v>44.31</v>
      </c>
      <c r="AA42" s="25">
        <v>1.3647733599999998</v>
      </c>
      <c r="AB42" s="25">
        <v>0.25017097999999949</v>
      </c>
      <c r="AC42" s="25">
        <v>0.81906626434392582</v>
      </c>
    </row>
    <row r="43" spans="1:29" x14ac:dyDescent="0.25">
      <c r="A43" s="3" t="s">
        <v>195</v>
      </c>
      <c r="B43" s="3" t="s">
        <v>204</v>
      </c>
      <c r="C43" s="3" t="s">
        <v>212</v>
      </c>
      <c r="D43" s="3">
        <v>2</v>
      </c>
      <c r="E43" s="9" t="s">
        <v>120</v>
      </c>
      <c r="F43" s="54">
        <v>15</v>
      </c>
      <c r="G43" s="39">
        <v>1.1879999999999999</v>
      </c>
      <c r="H43" s="39">
        <v>8.1129999999999995</v>
      </c>
      <c r="I43" s="39">
        <f t="shared" si="7"/>
        <v>6.9249999999999998</v>
      </c>
      <c r="J43" s="40">
        <v>6</v>
      </c>
      <c r="K43" s="40">
        <v>3</v>
      </c>
      <c r="L43" s="20">
        <f t="shared" si="15"/>
        <v>0.5</v>
      </c>
      <c r="M43" s="20">
        <v>1</v>
      </c>
      <c r="N43" s="21">
        <v>1.3521666666666665</v>
      </c>
      <c r="O43" s="22">
        <f t="shared" si="8"/>
        <v>0.12807976616483166</v>
      </c>
      <c r="P43" s="22">
        <v>0.1797999999999999</v>
      </c>
      <c r="Q43" s="22">
        <v>7.058635127243959E-3</v>
      </c>
      <c r="R43" s="22">
        <v>4.8204298642533873E-2</v>
      </c>
      <c r="S43" s="19">
        <f t="shared" si="12"/>
        <v>582.91245791245797</v>
      </c>
      <c r="T43" s="41">
        <f t="shared" si="13"/>
        <v>0.12807976616483163</v>
      </c>
      <c r="U43" s="39">
        <f t="shared" si="14"/>
        <v>5.9416120599696631</v>
      </c>
      <c r="V43" s="23">
        <v>0.84518997811281427</v>
      </c>
      <c r="W43" s="23">
        <v>0.34098931939649513</v>
      </c>
      <c r="X43" s="23">
        <v>0.50420065871631925</v>
      </c>
      <c r="Y43" s="24">
        <v>0.46</v>
      </c>
      <c r="Z43" s="25">
        <v>45.3</v>
      </c>
      <c r="AA43" s="25">
        <v>1.0754292800000003</v>
      </c>
      <c r="AB43" s="25">
        <v>0.50114309680000013</v>
      </c>
      <c r="AC43" s="25">
        <v>0.24114592012508401</v>
      </c>
    </row>
    <row r="44" spans="1:29" x14ac:dyDescent="0.25">
      <c r="A44" s="3" t="s">
        <v>195</v>
      </c>
      <c r="B44" s="3" t="s">
        <v>204</v>
      </c>
      <c r="C44" s="3" t="s">
        <v>212</v>
      </c>
      <c r="D44" s="3">
        <v>3</v>
      </c>
      <c r="E44" s="9" t="s">
        <v>121</v>
      </c>
      <c r="F44" s="54">
        <v>15</v>
      </c>
      <c r="G44" s="39">
        <v>1.633</v>
      </c>
      <c r="H44" s="39">
        <v>10.486000000000001</v>
      </c>
      <c r="I44" s="39">
        <f t="shared" si="7"/>
        <v>8.8530000000000015</v>
      </c>
      <c r="J44" s="40">
        <v>6</v>
      </c>
      <c r="K44" s="40">
        <v>3</v>
      </c>
      <c r="L44" s="20">
        <f t="shared" si="15"/>
        <v>0.5</v>
      </c>
      <c r="M44" s="20">
        <v>1</v>
      </c>
      <c r="N44" s="21">
        <v>1.7476666666666667</v>
      </c>
      <c r="O44" s="22">
        <f t="shared" si="8"/>
        <v>0.12397481467746754</v>
      </c>
      <c r="P44" s="22">
        <v>0.27130000000000015</v>
      </c>
      <c r="Q44" s="22">
        <v>6.8059531257855738E-3</v>
      </c>
      <c r="R44" s="22">
        <v>4.3703138075313862E-2</v>
      </c>
      <c r="S44" s="19">
        <f t="shared" si="12"/>
        <v>542.13104715248028</v>
      </c>
      <c r="T44" s="41">
        <f t="shared" si="13"/>
        <v>0.12397481467746753</v>
      </c>
      <c r="U44" s="39">
        <f t="shared" si="14"/>
        <v>4.1677606404075771</v>
      </c>
      <c r="V44" s="23">
        <v>0.86504590764329459</v>
      </c>
      <c r="W44" s="23">
        <v>0.30696041804186835</v>
      </c>
      <c r="X44" s="23">
        <v>0.55808548960142634</v>
      </c>
      <c r="Y44" s="24">
        <v>0.46499999999999997</v>
      </c>
      <c r="Z44" s="25">
        <v>44.8</v>
      </c>
      <c r="AA44" s="25">
        <v>1.2538114079999998</v>
      </c>
      <c r="AB44" s="25">
        <v>0.43527505439999969</v>
      </c>
      <c r="AC44" s="25">
        <v>0.50297719240740224</v>
      </c>
    </row>
    <row r="45" spans="1:29" x14ac:dyDescent="0.25">
      <c r="A45" s="3" t="s">
        <v>195</v>
      </c>
      <c r="B45" s="3" t="s">
        <v>204</v>
      </c>
      <c r="C45" s="3" t="s">
        <v>212</v>
      </c>
      <c r="D45" s="3">
        <v>4</v>
      </c>
      <c r="E45" s="9" t="s">
        <v>122</v>
      </c>
      <c r="F45" s="54">
        <v>15</v>
      </c>
      <c r="G45" s="39">
        <v>1.1359999999999999</v>
      </c>
      <c r="H45" s="39">
        <v>17.614999999999998</v>
      </c>
      <c r="I45" s="39">
        <v>16.5</v>
      </c>
      <c r="J45" s="40">
        <v>7</v>
      </c>
      <c r="K45" s="40">
        <v>3</v>
      </c>
      <c r="L45" s="20">
        <f t="shared" si="15"/>
        <v>0.42857142857142855</v>
      </c>
      <c r="M45" s="20">
        <v>0.75</v>
      </c>
      <c r="N45" s="21">
        <v>2.516428571428571</v>
      </c>
      <c r="O45" s="22">
        <v>0.18</v>
      </c>
      <c r="P45" s="22">
        <v>0.41599999999999993</v>
      </c>
      <c r="Q45" s="22">
        <v>2.9612642165932463E-3</v>
      </c>
      <c r="R45" s="22">
        <v>4.5917842583882068E-2</v>
      </c>
      <c r="S45" s="19">
        <v>1451</v>
      </c>
      <c r="T45" s="41">
        <v>0.183</v>
      </c>
      <c r="U45" s="39">
        <f t="shared" si="14"/>
        <v>2.6067466695363084</v>
      </c>
      <c r="V45" s="23">
        <v>1.3693645814187827</v>
      </c>
      <c r="W45" s="23">
        <v>0.53906170753867266</v>
      </c>
      <c r="X45" s="23">
        <v>0.83030287388011015</v>
      </c>
      <c r="Y45" s="24"/>
      <c r="Z45" s="25"/>
      <c r="AA45" s="25">
        <v>1.4790374720000001</v>
      </c>
      <c r="AB45" s="25">
        <v>0.18744778399999995</v>
      </c>
      <c r="AC45" s="25">
        <v>1.4154046687700934</v>
      </c>
    </row>
    <row r="46" spans="1:29" x14ac:dyDescent="0.25">
      <c r="A46" s="5" t="s">
        <v>195</v>
      </c>
      <c r="B46" s="5" t="s">
        <v>204</v>
      </c>
      <c r="C46" s="5" t="s">
        <v>212</v>
      </c>
      <c r="D46" s="5">
        <v>5</v>
      </c>
      <c r="E46" s="10" t="s">
        <v>123</v>
      </c>
      <c r="F46" s="55">
        <v>15</v>
      </c>
      <c r="G46" s="42">
        <v>1.087</v>
      </c>
      <c r="H46" s="42">
        <v>6.96</v>
      </c>
      <c r="I46" s="42">
        <f t="shared" si="7"/>
        <v>5.8730000000000002</v>
      </c>
      <c r="J46" s="43">
        <v>6</v>
      </c>
      <c r="K46" s="43">
        <v>3</v>
      </c>
      <c r="L46" s="26">
        <f t="shared" si="15"/>
        <v>0.5</v>
      </c>
      <c r="M46" s="26">
        <v>1</v>
      </c>
      <c r="N46" s="28">
        <v>1.1599999999999999</v>
      </c>
      <c r="O46" s="29">
        <f t="shared" si="8"/>
        <v>0.12378385774715039</v>
      </c>
      <c r="P46" s="29">
        <v>0.1290000000000002</v>
      </c>
      <c r="Q46" s="29">
        <v>3.6456444991790002E-3</v>
      </c>
      <c r="R46" s="29">
        <v>2.3342857142857259E-2</v>
      </c>
      <c r="S46" s="27">
        <f t="shared" si="12"/>
        <v>540.29438822447094</v>
      </c>
      <c r="T46" s="44">
        <f t="shared" si="13"/>
        <v>0.12378385774715038</v>
      </c>
      <c r="U46" s="42">
        <f t="shared" si="14"/>
        <v>3.3538587848932844</v>
      </c>
      <c r="V46" s="30">
        <v>3.3</v>
      </c>
      <c r="W46" s="30">
        <v>0.7</v>
      </c>
      <c r="X46" s="30">
        <v>2.6</v>
      </c>
      <c r="Y46" s="31"/>
      <c r="Z46" s="32"/>
      <c r="AA46" s="32">
        <v>0.93963171199999995</v>
      </c>
      <c r="AB46" s="32">
        <v>0.50078092799999974</v>
      </c>
      <c r="AC46" s="32">
        <v>0.14243984894130862</v>
      </c>
    </row>
    <row r="47" spans="1:29" x14ac:dyDescent="0.25">
      <c r="A47" s="3" t="s">
        <v>195</v>
      </c>
      <c r="B47" s="3" t="s">
        <v>204</v>
      </c>
      <c r="C47" s="3" t="s">
        <v>213</v>
      </c>
      <c r="D47" s="3">
        <v>1</v>
      </c>
      <c r="E47" s="9" t="s">
        <v>99</v>
      </c>
      <c r="F47" s="54">
        <v>15</v>
      </c>
      <c r="G47" s="39">
        <v>0.58099999999999996</v>
      </c>
      <c r="H47" s="39">
        <v>4.91</v>
      </c>
      <c r="I47" s="39">
        <f t="shared" si="7"/>
        <v>4.3290000000000006</v>
      </c>
      <c r="J47" s="40">
        <v>6</v>
      </c>
      <c r="K47" s="40">
        <v>3</v>
      </c>
      <c r="L47" s="20">
        <f t="shared" si="15"/>
        <v>0.5</v>
      </c>
      <c r="M47" s="20">
        <v>1</v>
      </c>
      <c r="N47" s="21">
        <v>0.81833333333333336</v>
      </c>
      <c r="O47" s="22">
        <f t="shared" si="8"/>
        <v>0.14228523092911033</v>
      </c>
      <c r="P47" s="22">
        <v>0.12720000000000004</v>
      </c>
      <c r="Q47" s="22">
        <v>2.1090221349561555E-3</v>
      </c>
      <c r="R47" s="22">
        <v>1.7823233532934121E-2</v>
      </c>
      <c r="S47" s="19">
        <f t="shared" si="12"/>
        <v>745.09466437177286</v>
      </c>
      <c r="T47" s="41">
        <f t="shared" si="13"/>
        <v>0.1422852309291103</v>
      </c>
      <c r="U47" s="39">
        <f t="shared" si="14"/>
        <v>3.6299864629193728</v>
      </c>
      <c r="V47" s="23">
        <v>1.3013799183628485</v>
      </c>
      <c r="W47" s="23">
        <v>0.62604735145367596</v>
      </c>
      <c r="X47" s="23">
        <v>0.67533256690917254</v>
      </c>
      <c r="Y47" s="24">
        <v>0.55000000000000004</v>
      </c>
      <c r="Z47" s="25">
        <v>41.3</v>
      </c>
      <c r="AA47" s="25"/>
      <c r="AB47" s="25"/>
      <c r="AC47" s="25"/>
    </row>
    <row r="48" spans="1:29" x14ac:dyDescent="0.25">
      <c r="A48" s="3" t="s">
        <v>195</v>
      </c>
      <c r="B48" s="3" t="s">
        <v>204</v>
      </c>
      <c r="C48" s="3" t="s">
        <v>213</v>
      </c>
      <c r="D48" s="3">
        <v>2</v>
      </c>
      <c r="E48" s="9" t="s">
        <v>100</v>
      </c>
      <c r="F48" s="54">
        <v>15</v>
      </c>
      <c r="G48" s="39">
        <v>0.63</v>
      </c>
      <c r="H48" s="39">
        <v>3.8279999999999998</v>
      </c>
      <c r="I48" s="39">
        <f t="shared" si="7"/>
        <v>3.198</v>
      </c>
      <c r="J48" s="40">
        <v>6</v>
      </c>
      <c r="K48" s="40">
        <v>2</v>
      </c>
      <c r="L48" s="20">
        <f t="shared" si="15"/>
        <v>0.33333333333333331</v>
      </c>
      <c r="M48" s="20">
        <v>0.66666666666666663</v>
      </c>
      <c r="N48" s="21">
        <v>0.63800000000000001</v>
      </c>
      <c r="O48" s="22">
        <f t="shared" si="8"/>
        <v>0.12029186221248442</v>
      </c>
      <c r="P48" s="22">
        <v>0.19090000000000026</v>
      </c>
      <c r="Q48" s="22">
        <v>4.6733267621109666E-3</v>
      </c>
      <c r="R48" s="22">
        <v>2.8396023564064732E-2</v>
      </c>
      <c r="S48" s="19">
        <f t="shared" si="12"/>
        <v>507.61904761904771</v>
      </c>
      <c r="T48" s="41">
        <f t="shared" si="13"/>
        <v>0.12029186221248445</v>
      </c>
      <c r="U48" s="39">
        <f t="shared" si="14"/>
        <v>7.4179789874777251</v>
      </c>
      <c r="V48" s="23">
        <v>0.68772431668057932</v>
      </c>
      <c r="W48" s="23">
        <v>0.21950626939930926</v>
      </c>
      <c r="X48" s="23">
        <v>0.46821804728127014</v>
      </c>
      <c r="Y48" s="24">
        <v>0.54</v>
      </c>
      <c r="Z48" s="25">
        <v>42.37</v>
      </c>
      <c r="AA48" s="25">
        <v>0.60604165360000006</v>
      </c>
      <c r="AB48" s="25">
        <v>0.38353590419999978</v>
      </c>
      <c r="AC48" s="25">
        <v>0.10162251920859824</v>
      </c>
    </row>
    <row r="49" spans="1:29" x14ac:dyDescent="0.25">
      <c r="A49" s="3" t="s">
        <v>195</v>
      </c>
      <c r="B49" s="3" t="s">
        <v>204</v>
      </c>
      <c r="C49" s="3" t="s">
        <v>213</v>
      </c>
      <c r="D49" s="3">
        <v>3</v>
      </c>
      <c r="E49" s="9" t="s">
        <v>101</v>
      </c>
      <c r="F49" s="54">
        <v>15</v>
      </c>
      <c r="G49" s="39">
        <v>0.54800000000000004</v>
      </c>
      <c r="H49" s="39">
        <v>6.8650000000000002</v>
      </c>
      <c r="I49" s="39">
        <f t="shared" ref="I49:I80" si="16">H49-G49</f>
        <v>6.3170000000000002</v>
      </c>
      <c r="J49" s="40">
        <v>7</v>
      </c>
      <c r="K49" s="40">
        <v>3</v>
      </c>
      <c r="L49" s="20">
        <f t="shared" si="15"/>
        <v>0.42857142857142855</v>
      </c>
      <c r="M49" s="20">
        <v>0.75</v>
      </c>
      <c r="N49" s="21">
        <v>0.98071428571428576</v>
      </c>
      <c r="O49" s="22">
        <f t="shared" ref="O49:O81" si="17">((LN(H49))-(LN(G49)))/F49</f>
        <v>0.16852773541693705</v>
      </c>
      <c r="P49" s="22">
        <v>0.29119999999999979</v>
      </c>
      <c r="Q49" s="22">
        <v>2.9592275420281706E-3</v>
      </c>
      <c r="R49" s="22">
        <v>3.7071345029239762E-2</v>
      </c>
      <c r="S49" s="19">
        <f t="shared" si="12"/>
        <v>1152.737226277372</v>
      </c>
      <c r="T49" s="41">
        <f t="shared" si="13"/>
        <v>0.16852773541693708</v>
      </c>
      <c r="U49" s="39">
        <f t="shared" si="14"/>
        <v>5.4000502591754937</v>
      </c>
      <c r="V49" s="23">
        <v>1.2285120621229679</v>
      </c>
      <c r="W49" s="23">
        <v>0.45457866834560601</v>
      </c>
      <c r="X49" s="23">
        <v>0.77393339377736203</v>
      </c>
      <c r="Y49" s="24">
        <v>0.54500000000000004</v>
      </c>
      <c r="Z49" s="25">
        <v>41.83</v>
      </c>
      <c r="AA49" s="25"/>
      <c r="AB49" s="25"/>
      <c r="AC49" s="25"/>
    </row>
    <row r="50" spans="1:29" x14ac:dyDescent="0.25">
      <c r="A50" s="3" t="s">
        <v>195</v>
      </c>
      <c r="B50" s="3" t="s">
        <v>204</v>
      </c>
      <c r="C50" s="3" t="s">
        <v>213</v>
      </c>
      <c r="D50" s="3">
        <v>4</v>
      </c>
      <c r="E50" s="9" t="s">
        <v>102</v>
      </c>
      <c r="F50" s="54">
        <v>15</v>
      </c>
      <c r="G50" s="39">
        <v>0.96699999999999997</v>
      </c>
      <c r="H50" s="39">
        <v>12.221</v>
      </c>
      <c r="I50" s="39">
        <f t="shared" si="16"/>
        <v>11.254</v>
      </c>
      <c r="J50" s="40">
        <v>7</v>
      </c>
      <c r="K50" s="40">
        <v>2</v>
      </c>
      <c r="L50" s="20">
        <f t="shared" si="15"/>
        <v>0.2857142857142857</v>
      </c>
      <c r="M50" s="20">
        <v>0.5</v>
      </c>
      <c r="N50" s="21">
        <v>1.7458571428571428</v>
      </c>
      <c r="O50" s="22">
        <f t="shared" si="17"/>
        <v>0.16911417113231372</v>
      </c>
      <c r="P50" s="22">
        <v>0.34139999999999965</v>
      </c>
      <c r="Q50" s="22">
        <v>3.8549048245721316E-3</v>
      </c>
      <c r="R50" s="22">
        <v>4.8718502441671176E-2</v>
      </c>
      <c r="S50" s="19">
        <f t="shared" si="12"/>
        <v>1163.8055842812826</v>
      </c>
      <c r="T50" s="41">
        <f t="shared" si="13"/>
        <v>0.16911417113231378</v>
      </c>
      <c r="U50" s="39">
        <f t="shared" si="14"/>
        <v>3.9864579364758348</v>
      </c>
      <c r="V50" s="23">
        <v>1.0951420227861346</v>
      </c>
      <c r="W50" s="23">
        <v>0.41800591223293271</v>
      </c>
      <c r="X50" s="23">
        <v>0.67713611055320189</v>
      </c>
      <c r="Y50" s="24"/>
      <c r="Z50" s="25"/>
      <c r="AA50" s="25">
        <v>1.3931154272000001</v>
      </c>
      <c r="AB50" s="25">
        <v>0.31435470000000065</v>
      </c>
      <c r="AC50" s="25">
        <v>0.70531294441166303</v>
      </c>
    </row>
    <row r="51" spans="1:29" x14ac:dyDescent="0.25">
      <c r="A51" s="5" t="s">
        <v>195</v>
      </c>
      <c r="B51" s="5" t="s">
        <v>204</v>
      </c>
      <c r="C51" s="5" t="s">
        <v>213</v>
      </c>
      <c r="D51" s="5">
        <v>5</v>
      </c>
      <c r="E51" s="10" t="s">
        <v>103</v>
      </c>
      <c r="F51" s="55">
        <v>15</v>
      </c>
      <c r="G51" s="42">
        <v>1.738</v>
      </c>
      <c r="H51" s="42">
        <v>4.7679999999999998</v>
      </c>
      <c r="I51" s="42">
        <f t="shared" si="16"/>
        <v>3.03</v>
      </c>
      <c r="J51" s="43">
        <v>5</v>
      </c>
      <c r="K51" s="43">
        <v>0</v>
      </c>
      <c r="L51" s="26">
        <f t="shared" si="15"/>
        <v>0</v>
      </c>
      <c r="M51" s="26">
        <f>AVERAGE(M47:M50)</f>
        <v>0.72916666666666663</v>
      </c>
      <c r="N51" s="28">
        <v>0.9536</v>
      </c>
      <c r="O51" s="29">
        <f t="shared" si="17"/>
        <v>6.7279460194656554E-2</v>
      </c>
      <c r="P51" s="29">
        <v>0.13609999999999986</v>
      </c>
      <c r="Q51" s="29">
        <v>1.0989618288590595E-2</v>
      </c>
      <c r="R51" s="29">
        <v>3.0148734177215166E-2</v>
      </c>
      <c r="S51" s="27">
        <f t="shared" si="12"/>
        <v>174.33831990794016</v>
      </c>
      <c r="T51" s="44">
        <f t="shared" si="13"/>
        <v>6.7279460194656568E-2</v>
      </c>
      <c r="U51" s="42">
        <f t="shared" si="14"/>
        <v>6.3231405573018389</v>
      </c>
      <c r="V51" s="30">
        <v>1.1629517939781424</v>
      </c>
      <c r="W51" s="30">
        <v>0.37189135973313947</v>
      </c>
      <c r="X51" s="30">
        <v>0.79106043424500272</v>
      </c>
      <c r="Y51" s="31"/>
      <c r="Z51" s="32"/>
      <c r="AA51" s="32"/>
      <c r="AB51" s="32"/>
      <c r="AC51" s="32"/>
    </row>
    <row r="52" spans="1:29" x14ac:dyDescent="0.25">
      <c r="A52" s="3" t="s">
        <v>195</v>
      </c>
      <c r="B52" s="3" t="s">
        <v>205</v>
      </c>
      <c r="C52" s="3" t="s">
        <v>212</v>
      </c>
      <c r="D52" s="3">
        <v>1</v>
      </c>
      <c r="E52" s="9" t="s">
        <v>160</v>
      </c>
      <c r="F52" s="54">
        <v>15</v>
      </c>
      <c r="G52" s="39">
        <v>2.214</v>
      </c>
      <c r="H52" s="39">
        <v>10.779</v>
      </c>
      <c r="I52" s="39">
        <f t="shared" si="16"/>
        <v>8.5649999999999995</v>
      </c>
      <c r="J52" s="40">
        <v>7</v>
      </c>
      <c r="K52" s="40">
        <v>4</v>
      </c>
      <c r="L52" s="20">
        <f t="shared" si="15"/>
        <v>0.5714285714285714</v>
      </c>
      <c r="M52" s="20">
        <v>1</v>
      </c>
      <c r="N52" s="21">
        <v>1.5398571428571428</v>
      </c>
      <c r="O52" s="22">
        <f t="shared" si="17"/>
        <v>0.10551993083420307</v>
      </c>
      <c r="P52" s="22">
        <v>0.30789999999999973</v>
      </c>
      <c r="Q52" s="22">
        <v>1.1021406318738044E-2</v>
      </c>
      <c r="R52" s="22">
        <v>5.3658418568056629E-2</v>
      </c>
      <c r="S52" s="19">
        <f t="shared" si="12"/>
        <v>386.85636856368563</v>
      </c>
      <c r="T52" s="41">
        <f t="shared" si="13"/>
        <v>0.10551993083420307</v>
      </c>
      <c r="U52" s="39">
        <f t="shared" si="14"/>
        <v>4.9780516344796952</v>
      </c>
      <c r="V52" s="23">
        <v>2.5497114782864028</v>
      </c>
      <c r="W52" s="23">
        <v>1.0640604339642377</v>
      </c>
      <c r="X52" s="23">
        <v>1.4856510443221651</v>
      </c>
      <c r="Y52" s="24">
        <v>0.67</v>
      </c>
      <c r="Z52" s="25">
        <v>34.22</v>
      </c>
      <c r="AA52" s="25">
        <v>2.107169952</v>
      </c>
      <c r="AB52" s="25">
        <v>0.58864885680000101</v>
      </c>
      <c r="AC52" s="25">
        <v>0.80598345952022354</v>
      </c>
    </row>
    <row r="53" spans="1:29" x14ac:dyDescent="0.25">
      <c r="A53" s="3" t="s">
        <v>195</v>
      </c>
      <c r="B53" s="3" t="s">
        <v>205</v>
      </c>
      <c r="C53" s="3" t="s">
        <v>212</v>
      </c>
      <c r="D53" s="3">
        <v>2</v>
      </c>
      <c r="E53" s="9" t="s">
        <v>161</v>
      </c>
      <c r="F53" s="54">
        <v>15</v>
      </c>
      <c r="G53" s="39">
        <v>2.3690000000000002</v>
      </c>
      <c r="H53" s="39">
        <v>11.891</v>
      </c>
      <c r="I53" s="39">
        <f t="shared" si="16"/>
        <v>9.5220000000000002</v>
      </c>
      <c r="J53" s="40">
        <v>7</v>
      </c>
      <c r="K53" s="40">
        <v>5</v>
      </c>
      <c r="L53" s="20">
        <f t="shared" si="15"/>
        <v>0.7142857142857143</v>
      </c>
      <c r="M53" s="20">
        <v>2.5</v>
      </c>
      <c r="N53" s="21">
        <v>1.6987142857142856</v>
      </c>
      <c r="O53" s="22">
        <f t="shared" si="17"/>
        <v>0.1075542590852529</v>
      </c>
      <c r="P53" s="22">
        <v>0.22089999999999999</v>
      </c>
      <c r="Q53" s="22">
        <v>9.2761957892694303E-3</v>
      </c>
      <c r="R53" s="22">
        <v>4.6561099252934904E-2</v>
      </c>
      <c r="S53" s="19">
        <f t="shared" si="12"/>
        <v>401.94174757281553</v>
      </c>
      <c r="T53" s="41">
        <f t="shared" si="13"/>
        <v>0.10755425908525289</v>
      </c>
      <c r="U53" s="39">
        <f t="shared" si="14"/>
        <v>3.915658838864259</v>
      </c>
      <c r="V53" s="23">
        <v>3.3190017147954491</v>
      </c>
      <c r="W53" s="23">
        <v>1.336492571811478</v>
      </c>
      <c r="X53" s="23">
        <v>1.9825091429839712</v>
      </c>
      <c r="Y53" s="24">
        <v>0.65</v>
      </c>
      <c r="Z53" s="25">
        <v>35.700000000000003</v>
      </c>
      <c r="AA53" s="25">
        <v>1.4304438256000001</v>
      </c>
      <c r="AB53" s="25">
        <v>0.60528214759999988</v>
      </c>
      <c r="AC53" s="25">
        <v>0.40703660546721504</v>
      </c>
    </row>
    <row r="54" spans="1:29" x14ac:dyDescent="0.25">
      <c r="A54" s="3" t="s">
        <v>195</v>
      </c>
      <c r="B54" s="3" t="s">
        <v>205</v>
      </c>
      <c r="C54" s="3" t="s">
        <v>212</v>
      </c>
      <c r="D54" s="3">
        <v>3</v>
      </c>
      <c r="E54" s="9" t="s">
        <v>162</v>
      </c>
      <c r="F54" s="54">
        <v>15</v>
      </c>
      <c r="G54" s="39">
        <v>2.7879999999999998</v>
      </c>
      <c r="H54" s="39">
        <v>13.327999999999999</v>
      </c>
      <c r="I54" s="39">
        <f t="shared" si="16"/>
        <v>10.54</v>
      </c>
      <c r="J54" s="40">
        <v>9</v>
      </c>
      <c r="K54" s="40">
        <v>6</v>
      </c>
      <c r="L54" s="20">
        <f t="shared" si="15"/>
        <v>0.66666666666666663</v>
      </c>
      <c r="M54" s="20">
        <v>1</v>
      </c>
      <c r="N54" s="21">
        <v>1.4808888888888889</v>
      </c>
      <c r="O54" s="22">
        <f t="shared" si="17"/>
        <v>0.1043028395017473</v>
      </c>
      <c r="P54" s="22">
        <v>0.29010000000000008</v>
      </c>
      <c r="Q54" s="22">
        <v>1.4246771875222736E-2</v>
      </c>
      <c r="R54" s="22">
        <v>6.8106519208381858E-2</v>
      </c>
      <c r="S54" s="19">
        <f t="shared" si="12"/>
        <v>378.04878048780483</v>
      </c>
      <c r="T54" s="41">
        <f t="shared" si="13"/>
        <v>0.10430283950174729</v>
      </c>
      <c r="U54" s="39">
        <f t="shared" si="14"/>
        <v>5.1100329538101636</v>
      </c>
      <c r="V54" s="23">
        <v>3.4121631856049088</v>
      </c>
      <c r="W54" s="23">
        <v>1.5724226912302741</v>
      </c>
      <c r="X54" s="23">
        <v>1.8397404943746345</v>
      </c>
      <c r="Y54" s="24">
        <v>0.66</v>
      </c>
      <c r="Z54" s="25">
        <v>34.950000000000003</v>
      </c>
      <c r="AA54" s="25">
        <v>1.1642458367999999</v>
      </c>
      <c r="AB54" s="25">
        <v>0.35997520439999975</v>
      </c>
      <c r="AC54" s="25">
        <v>0.44697964043069166</v>
      </c>
    </row>
    <row r="55" spans="1:29" x14ac:dyDescent="0.25">
      <c r="A55" s="3" t="s">
        <v>195</v>
      </c>
      <c r="B55" s="3" t="s">
        <v>205</v>
      </c>
      <c r="C55" s="3" t="s">
        <v>212</v>
      </c>
      <c r="D55" s="3">
        <v>4</v>
      </c>
      <c r="E55" s="9" t="s">
        <v>163</v>
      </c>
      <c r="F55" s="54">
        <v>15</v>
      </c>
      <c r="G55" s="39">
        <v>1.3720000000000001</v>
      </c>
      <c r="H55" s="39">
        <v>12.037000000000001</v>
      </c>
      <c r="I55" s="39">
        <f t="shared" si="16"/>
        <v>10.665000000000001</v>
      </c>
      <c r="J55" s="40">
        <v>7</v>
      </c>
      <c r="K55" s="40">
        <v>5</v>
      </c>
      <c r="L55" s="20">
        <f t="shared" si="15"/>
        <v>0.7142857142857143</v>
      </c>
      <c r="M55" s="20">
        <v>1.25</v>
      </c>
      <c r="N55" s="21">
        <v>1.7195714285714288</v>
      </c>
      <c r="O55" s="22">
        <f t="shared" si="17"/>
        <v>0.14478104733959363</v>
      </c>
      <c r="P55" s="22">
        <v>0.22280000000000011</v>
      </c>
      <c r="Q55" s="22">
        <v>6.2577942193854921E-3</v>
      </c>
      <c r="R55" s="22">
        <v>5.4901653803748673E-2</v>
      </c>
      <c r="S55" s="19">
        <f t="shared" si="12"/>
        <v>777.33236151603501</v>
      </c>
      <c r="T55" s="41">
        <f t="shared" si="13"/>
        <v>0.14478104733959363</v>
      </c>
      <c r="U55" s="39">
        <f t="shared" si="14"/>
        <v>4.561074503925286</v>
      </c>
      <c r="V55" s="23">
        <v>3.4202012400008766</v>
      </c>
      <c r="W55" s="23">
        <v>1.4747134305186194</v>
      </c>
      <c r="X55" s="23">
        <v>1.9454878094822572</v>
      </c>
      <c r="Y55" s="24"/>
      <c r="Z55" s="25"/>
      <c r="AA55" s="25">
        <v>1.0263682752000001</v>
      </c>
      <c r="AB55" s="25">
        <v>0.44201528159999964</v>
      </c>
      <c r="AC55" s="25">
        <v>0.42674744467454229</v>
      </c>
    </row>
    <row r="56" spans="1:29" x14ac:dyDescent="0.25">
      <c r="A56" s="5" t="s">
        <v>195</v>
      </c>
      <c r="B56" s="5" t="s">
        <v>205</v>
      </c>
      <c r="C56" s="5" t="s">
        <v>212</v>
      </c>
      <c r="D56" s="5">
        <v>5</v>
      </c>
      <c r="E56" s="10" t="s">
        <v>164</v>
      </c>
      <c r="F56" s="55">
        <v>15</v>
      </c>
      <c r="G56" s="42">
        <v>1.494</v>
      </c>
      <c r="H56" s="42">
        <v>11.680999999999999</v>
      </c>
      <c r="I56" s="42">
        <f t="shared" si="16"/>
        <v>10.186999999999999</v>
      </c>
      <c r="J56" s="43">
        <v>8</v>
      </c>
      <c r="K56" s="43">
        <v>4</v>
      </c>
      <c r="L56" s="26">
        <f t="shared" si="15"/>
        <v>0.5</v>
      </c>
      <c r="M56" s="26">
        <v>0.8</v>
      </c>
      <c r="N56" s="28">
        <v>1.4601249999999999</v>
      </c>
      <c r="O56" s="29">
        <f t="shared" si="17"/>
        <v>0.13710043356419555</v>
      </c>
      <c r="P56" s="29">
        <v>0.31190000000000012</v>
      </c>
      <c r="Q56" s="29">
        <v>8.2978936254924276E-3</v>
      </c>
      <c r="R56" s="29">
        <v>6.4877975528364815E-2</v>
      </c>
      <c r="S56" s="27">
        <f t="shared" si="12"/>
        <v>681.86077643908959</v>
      </c>
      <c r="T56" s="44">
        <f t="shared" si="13"/>
        <v>0.13710043356419555</v>
      </c>
      <c r="U56" s="42">
        <f t="shared" si="14"/>
        <v>5.5541456663269253</v>
      </c>
      <c r="V56" s="30">
        <v>3.1568677901338544</v>
      </c>
      <c r="W56" s="30">
        <v>1.3349125211558692</v>
      </c>
      <c r="X56" s="30">
        <v>1.8219552689779852</v>
      </c>
      <c r="Y56" s="31"/>
      <c r="Z56" s="32"/>
      <c r="AA56" s="32">
        <v>1.5956009584000002</v>
      </c>
      <c r="AB56" s="32">
        <v>0.44965024719999946</v>
      </c>
      <c r="AC56" s="32">
        <v>0.71524394000459834</v>
      </c>
    </row>
    <row r="57" spans="1:29" x14ac:dyDescent="0.25">
      <c r="A57" s="3" t="s">
        <v>195</v>
      </c>
      <c r="B57" s="3" t="s">
        <v>205</v>
      </c>
      <c r="C57" s="3" t="s">
        <v>213</v>
      </c>
      <c r="D57" s="3">
        <v>1</v>
      </c>
      <c r="E57" s="9" t="s">
        <v>140</v>
      </c>
      <c r="F57" s="54">
        <v>15</v>
      </c>
      <c r="G57" s="39">
        <v>0.76300000000000001</v>
      </c>
      <c r="H57" s="39">
        <v>5.8460000000000001</v>
      </c>
      <c r="I57" s="39">
        <f t="shared" si="16"/>
        <v>5.0830000000000002</v>
      </c>
      <c r="J57" s="40">
        <v>6</v>
      </c>
      <c r="K57" s="40">
        <v>2</v>
      </c>
      <c r="L57" s="20">
        <f t="shared" si="15"/>
        <v>0.33333333333333331</v>
      </c>
      <c r="M57" s="20">
        <v>0.66666666666666663</v>
      </c>
      <c r="N57" s="21">
        <v>0.97433333333333338</v>
      </c>
      <c r="O57" s="22">
        <f t="shared" si="17"/>
        <v>0.13575032762578229</v>
      </c>
      <c r="P57" s="22">
        <v>0.27209999999999995</v>
      </c>
      <c r="Q57" s="22">
        <v>3.1049107379102023E-3</v>
      </c>
      <c r="R57" s="22">
        <v>2.3789394723228104E-2</v>
      </c>
      <c r="S57" s="19">
        <f t="shared" si="12"/>
        <v>666.18610747051116</v>
      </c>
      <c r="T57" s="41">
        <f t="shared" si="13"/>
        <v>0.13575032762578229</v>
      </c>
      <c r="U57" s="39">
        <f t="shared" si="14"/>
        <v>4.0693456591221526</v>
      </c>
      <c r="V57" s="23">
        <v>0.73518370574356606</v>
      </c>
      <c r="W57" s="23">
        <v>0.25624591959730325</v>
      </c>
      <c r="X57" s="23">
        <v>0.47893778614626281</v>
      </c>
      <c r="Y57" s="24">
        <v>0.77</v>
      </c>
      <c r="Z57" s="25">
        <v>29.73</v>
      </c>
      <c r="AA57" s="25">
        <v>0.92602024000000005</v>
      </c>
      <c r="AB57" s="25">
        <v>0.29730663719999995</v>
      </c>
      <c r="AC57" s="25">
        <v>0.35229670221342047</v>
      </c>
    </row>
    <row r="58" spans="1:29" x14ac:dyDescent="0.25">
      <c r="A58" s="3" t="s">
        <v>195</v>
      </c>
      <c r="B58" s="3" t="s">
        <v>205</v>
      </c>
      <c r="C58" s="3" t="s">
        <v>213</v>
      </c>
      <c r="D58" s="3">
        <v>2</v>
      </c>
      <c r="E58" s="9" t="s">
        <v>141</v>
      </c>
      <c r="F58" s="54">
        <v>15</v>
      </c>
      <c r="G58" s="39">
        <v>0.99099999999999999</v>
      </c>
      <c r="H58" s="39">
        <v>5.3789999999999996</v>
      </c>
      <c r="I58" s="39">
        <f t="shared" si="16"/>
        <v>4.3879999999999999</v>
      </c>
      <c r="J58" s="40">
        <v>6</v>
      </c>
      <c r="K58" s="40">
        <v>2</v>
      </c>
      <c r="L58" s="20">
        <f t="shared" si="15"/>
        <v>0.33333333333333331</v>
      </c>
      <c r="M58" s="20">
        <v>0.66666666666666663</v>
      </c>
      <c r="N58" s="21">
        <v>0.89649999999999996</v>
      </c>
      <c r="O58" s="22">
        <f t="shared" si="17"/>
        <v>0.1127695485295503</v>
      </c>
      <c r="P58" s="22">
        <v>0.13100000000000009</v>
      </c>
      <c r="Q58" s="22">
        <v>3.2870134131351009E-3</v>
      </c>
      <c r="R58" s="22">
        <v>1.7841417910447736E-2</v>
      </c>
      <c r="S58" s="19">
        <f t="shared" si="12"/>
        <v>442.78506559031274</v>
      </c>
      <c r="T58" s="41">
        <f t="shared" si="13"/>
        <v>0.11276954852955032</v>
      </c>
      <c r="U58" s="39">
        <f t="shared" si="14"/>
        <v>3.3168651999345111</v>
      </c>
      <c r="V58" s="23">
        <v>1.1492015163364411</v>
      </c>
      <c r="W58" s="23">
        <v>0.40087576492036969</v>
      </c>
      <c r="X58" s="23">
        <v>0.74832575141607138</v>
      </c>
      <c r="Y58" s="24">
        <v>0.73</v>
      </c>
      <c r="Z58" s="25">
        <v>31.21</v>
      </c>
      <c r="AA58" s="25">
        <v>0.98312654399999999</v>
      </c>
      <c r="AB58" s="25">
        <v>0.52711659599999972</v>
      </c>
      <c r="AC58" s="25">
        <v>0.18600399135925247</v>
      </c>
    </row>
    <row r="59" spans="1:29" x14ac:dyDescent="0.25">
      <c r="A59" s="3" t="s">
        <v>195</v>
      </c>
      <c r="B59" s="3" t="s">
        <v>205</v>
      </c>
      <c r="C59" s="3" t="s">
        <v>213</v>
      </c>
      <c r="D59" s="3">
        <v>3</v>
      </c>
      <c r="E59" s="9" t="s">
        <v>142</v>
      </c>
      <c r="F59" s="54">
        <v>15</v>
      </c>
      <c r="G59" s="39">
        <v>0.97799999999999998</v>
      </c>
      <c r="H59" s="39">
        <v>8.0920000000000005</v>
      </c>
      <c r="I59" s="39">
        <f t="shared" si="16"/>
        <v>7.1140000000000008</v>
      </c>
      <c r="J59" s="40">
        <v>6</v>
      </c>
      <c r="K59" s="40">
        <v>1</v>
      </c>
      <c r="L59" s="20">
        <f t="shared" si="15"/>
        <v>0.16666666666666666</v>
      </c>
      <c r="M59" s="20">
        <v>0</v>
      </c>
      <c r="N59" s="21">
        <v>1.3486666666666667</v>
      </c>
      <c r="O59" s="22">
        <f t="shared" si="17"/>
        <v>0.14087476855018791</v>
      </c>
      <c r="P59" s="22">
        <v>0.2356000000000002</v>
      </c>
      <c r="Q59" s="22">
        <v>3.0280868888380597E-3</v>
      </c>
      <c r="R59" s="22">
        <v>2.5054477611940268E-2</v>
      </c>
      <c r="S59" s="19">
        <f t="shared" si="12"/>
        <v>727.40286298568526</v>
      </c>
      <c r="T59" s="41">
        <f t="shared" si="13"/>
        <v>0.14087476855018796</v>
      </c>
      <c r="U59" s="39">
        <f t="shared" si="14"/>
        <v>3.096203362820102</v>
      </c>
      <c r="V59" s="23">
        <v>0.92929691582995011</v>
      </c>
      <c r="W59" s="23">
        <v>0.39999761185351324</v>
      </c>
      <c r="X59" s="23">
        <v>0.52929930397643687</v>
      </c>
      <c r="Y59" s="24">
        <v>0.75</v>
      </c>
      <c r="Z59" s="25">
        <v>30.45</v>
      </c>
      <c r="AA59" s="25">
        <v>1.3320947007999999</v>
      </c>
      <c r="AB59" s="25">
        <v>0.5086518223999994</v>
      </c>
      <c r="AC59" s="25">
        <v>0.39105530866527144</v>
      </c>
    </row>
    <row r="60" spans="1:29" x14ac:dyDescent="0.25">
      <c r="A60" s="3" t="s">
        <v>195</v>
      </c>
      <c r="B60" s="3" t="s">
        <v>205</v>
      </c>
      <c r="C60" s="3" t="s">
        <v>213</v>
      </c>
      <c r="D60" s="3">
        <v>4</v>
      </c>
      <c r="E60" s="9" t="s">
        <v>143</v>
      </c>
      <c r="F60" s="54">
        <v>15</v>
      </c>
      <c r="G60" s="39">
        <v>0.80800000000000005</v>
      </c>
      <c r="H60" s="39">
        <v>9.0009999999999994</v>
      </c>
      <c r="I60" s="39">
        <f t="shared" si="16"/>
        <v>8.1929999999999996</v>
      </c>
      <c r="J60" s="40">
        <v>6</v>
      </c>
      <c r="K60" s="40">
        <v>3</v>
      </c>
      <c r="L60" s="20">
        <f t="shared" si="15"/>
        <v>0.5</v>
      </c>
      <c r="M60" s="20">
        <v>1</v>
      </c>
      <c r="N60" s="21">
        <v>1.5001666666666666</v>
      </c>
      <c r="O60" s="22">
        <f t="shared" si="17"/>
        <v>0.16070192684906601</v>
      </c>
      <c r="P60" s="22">
        <v>0.20790000000000003</v>
      </c>
      <c r="Q60" s="22">
        <v>2.1136379578097068E-3</v>
      </c>
      <c r="R60" s="22">
        <v>2.3545612943372735E-2</v>
      </c>
      <c r="S60" s="19">
        <f t="shared" ref="S60:S80" si="18">((R60-Q60)/Q60)*100</f>
        <v>1013.9851485148514</v>
      </c>
      <c r="T60" s="41">
        <f t="shared" ref="T60:T81" si="19">((LN(R60))-(LN(Q60)))/F60</f>
        <v>0.16070192684906595</v>
      </c>
      <c r="U60" s="39">
        <f t="shared" ref="U60:U80" si="20">(R60*1000)/H60</f>
        <v>2.6158885616456766</v>
      </c>
      <c r="V60" s="23">
        <v>2.8979479017419405</v>
      </c>
      <c r="W60" s="23">
        <v>1.1000000000000001</v>
      </c>
      <c r="X60" s="23">
        <v>1.8</v>
      </c>
      <c r="Y60" s="24"/>
      <c r="Z60" s="25"/>
      <c r="AA60" s="25">
        <v>2.1630332671999999</v>
      </c>
      <c r="AB60" s="25">
        <v>0.99972785879999959</v>
      </c>
      <c r="AC60" s="25">
        <v>0.72150789465319631</v>
      </c>
    </row>
    <row r="61" spans="1:29" ht="15.75" thickBot="1" x14ac:dyDescent="0.3">
      <c r="A61" s="7" t="s">
        <v>195</v>
      </c>
      <c r="B61" s="7" t="s">
        <v>205</v>
      </c>
      <c r="C61" s="7" t="s">
        <v>213</v>
      </c>
      <c r="D61" s="7">
        <v>5</v>
      </c>
      <c r="E61" s="11" t="s">
        <v>144</v>
      </c>
      <c r="F61" s="56">
        <v>15</v>
      </c>
      <c r="G61" s="47">
        <v>1.1519999999999999</v>
      </c>
      <c r="H61" s="47">
        <v>8.2889999999999997</v>
      </c>
      <c r="I61" s="47">
        <f t="shared" si="16"/>
        <v>7.1369999999999996</v>
      </c>
      <c r="J61" s="48">
        <v>6</v>
      </c>
      <c r="K61" s="48">
        <v>3</v>
      </c>
      <c r="L61" s="33">
        <f t="shared" si="15"/>
        <v>0.5</v>
      </c>
      <c r="M61" s="33">
        <v>1</v>
      </c>
      <c r="N61" s="35">
        <v>1.3815</v>
      </c>
      <c r="O61" s="36">
        <f t="shared" si="17"/>
        <v>0.13156198482237932</v>
      </c>
      <c r="P61" s="36">
        <v>9.6399999999999972E-2</v>
      </c>
      <c r="Q61" s="36">
        <v>1.7817795068742837E-3</v>
      </c>
      <c r="R61" s="36">
        <v>1.282046035805637E-2</v>
      </c>
      <c r="S61" s="34">
        <f t="shared" si="18"/>
        <v>619.53125</v>
      </c>
      <c r="T61" s="49">
        <f t="shared" si="19"/>
        <v>0.13156198482237932</v>
      </c>
      <c r="U61" s="47">
        <f t="shared" si="20"/>
        <v>1.5466835997172601</v>
      </c>
      <c r="V61" s="12">
        <v>1.4279075099129743</v>
      </c>
      <c r="W61" s="12">
        <v>0.75465166924070892</v>
      </c>
      <c r="X61" s="12">
        <v>0.88013364799009652</v>
      </c>
      <c r="Y61" s="37"/>
      <c r="Z61" s="38"/>
      <c r="AA61" s="38">
        <v>1.7358493887999999</v>
      </c>
      <c r="AB61" s="38">
        <v>1.0275649903999999</v>
      </c>
      <c r="AC61" s="38">
        <v>0.3088431504761121</v>
      </c>
    </row>
    <row r="62" spans="1:29" x14ac:dyDescent="0.25">
      <c r="A62" s="3" t="s">
        <v>201</v>
      </c>
      <c r="B62" s="3" t="s">
        <v>204</v>
      </c>
      <c r="C62" s="3" t="s">
        <v>212</v>
      </c>
      <c r="D62" s="3">
        <v>1</v>
      </c>
      <c r="E62" s="9" t="s">
        <v>129</v>
      </c>
      <c r="F62" s="54">
        <v>15</v>
      </c>
      <c r="G62" s="39">
        <v>0.77100000000000002</v>
      </c>
      <c r="H62" s="39">
        <v>13.750999999999999</v>
      </c>
      <c r="I62" s="39">
        <f t="shared" si="16"/>
        <v>12.979999999999999</v>
      </c>
      <c r="J62" s="40">
        <v>7</v>
      </c>
      <c r="K62" s="40">
        <v>6</v>
      </c>
      <c r="L62" s="20">
        <f t="shared" si="15"/>
        <v>0.8571428571428571</v>
      </c>
      <c r="M62" s="20">
        <v>1.5</v>
      </c>
      <c r="N62" s="21">
        <v>1.9644285714285714</v>
      </c>
      <c r="O62" s="22">
        <f t="shared" si="17"/>
        <v>0.19207856361064099</v>
      </c>
      <c r="P62" s="22">
        <v>0.66680000000000017</v>
      </c>
      <c r="Q62" s="22">
        <v>6.1787766631326351E-3</v>
      </c>
      <c r="R62" s="22">
        <v>0.11020020479213601</v>
      </c>
      <c r="S62" s="19">
        <f t="shared" si="18"/>
        <v>1683.5278858625163</v>
      </c>
      <c r="T62" s="41">
        <f t="shared" si="19"/>
        <v>0.19207856361064105</v>
      </c>
      <c r="U62" s="39">
        <f t="shared" si="20"/>
        <v>8.0139775137907066</v>
      </c>
      <c r="V62" s="23">
        <v>2.0674764726373369</v>
      </c>
      <c r="W62" s="23">
        <v>0.51354225165986067</v>
      </c>
      <c r="X62" s="23">
        <v>1.6</v>
      </c>
      <c r="Y62" s="24">
        <v>0.75</v>
      </c>
      <c r="Z62" s="25">
        <v>28.51</v>
      </c>
      <c r="AA62" s="25">
        <v>1.7547375039999999</v>
      </c>
      <c r="AB62" s="25">
        <f>(0.2524*AA62)+0.1793</f>
        <v>0.62219574600960004</v>
      </c>
      <c r="AC62" s="25">
        <f>(0.83*AA62)-0.5255</f>
        <v>0.93093212831999994</v>
      </c>
    </row>
    <row r="63" spans="1:29" x14ac:dyDescent="0.25">
      <c r="A63" s="3" t="s">
        <v>201</v>
      </c>
      <c r="B63" s="3" t="s">
        <v>204</v>
      </c>
      <c r="C63" s="3" t="s">
        <v>212</v>
      </c>
      <c r="D63" s="3">
        <v>2</v>
      </c>
      <c r="E63" s="9" t="s">
        <v>130</v>
      </c>
      <c r="F63" s="54">
        <v>15</v>
      </c>
      <c r="G63" s="39">
        <v>0.746</v>
      </c>
      <c r="H63" s="39">
        <v>14.829000000000001</v>
      </c>
      <c r="I63" s="39">
        <f t="shared" si="16"/>
        <v>14.083</v>
      </c>
      <c r="J63" s="40">
        <v>8</v>
      </c>
      <c r="K63" s="40">
        <v>7</v>
      </c>
      <c r="L63" s="20">
        <f t="shared" si="15"/>
        <v>0.875</v>
      </c>
      <c r="M63" s="20">
        <v>1.75</v>
      </c>
      <c r="N63" s="21">
        <v>1.8536250000000001</v>
      </c>
      <c r="O63" s="22">
        <f t="shared" si="17"/>
        <v>0.19930762678475389</v>
      </c>
      <c r="P63" s="22">
        <v>0.98080000000000001</v>
      </c>
      <c r="Q63" s="22">
        <v>6.0120763161415252E-3</v>
      </c>
      <c r="R63" s="22">
        <v>0.11950814972126364</v>
      </c>
      <c r="S63" s="19">
        <f t="shared" si="18"/>
        <v>1887.8016085790887</v>
      </c>
      <c r="T63" s="41">
        <f t="shared" si="19"/>
        <v>0.19930762678475389</v>
      </c>
      <c r="U63" s="39">
        <f t="shared" si="20"/>
        <v>8.0590835337017754</v>
      </c>
      <c r="V63" s="23">
        <v>0.85852966320212387</v>
      </c>
      <c r="W63" s="23">
        <v>0.32379597240451369</v>
      </c>
      <c r="X63" s="23">
        <v>0.53473369079761013</v>
      </c>
      <c r="Y63" s="24">
        <v>0.78</v>
      </c>
      <c r="Z63" s="25">
        <v>27.96</v>
      </c>
      <c r="AA63" s="25">
        <v>1.5298010816000001</v>
      </c>
      <c r="AB63" s="25">
        <f>(0.2524*AA63)+0.1793</f>
        <v>0.56542179299584006</v>
      </c>
      <c r="AC63" s="25">
        <f>(0.83*AA63)-0.5255</f>
        <v>0.74423489772800011</v>
      </c>
    </row>
    <row r="64" spans="1:29" x14ac:dyDescent="0.25">
      <c r="A64" s="3" t="s">
        <v>201</v>
      </c>
      <c r="B64" s="3" t="s">
        <v>204</v>
      </c>
      <c r="C64" s="3" t="s">
        <v>212</v>
      </c>
      <c r="D64" s="3">
        <v>3</v>
      </c>
      <c r="E64" s="9" t="s">
        <v>131</v>
      </c>
      <c r="F64" s="54">
        <v>15</v>
      </c>
      <c r="G64" s="39">
        <v>1.0629999999999999</v>
      </c>
      <c r="H64" s="39">
        <v>14.337</v>
      </c>
      <c r="I64" s="39">
        <f t="shared" si="16"/>
        <v>13.273999999999999</v>
      </c>
      <c r="J64" s="40">
        <v>4</v>
      </c>
      <c r="K64" s="40">
        <v>4</v>
      </c>
      <c r="L64" s="20">
        <f t="shared" si="15"/>
        <v>1</v>
      </c>
      <c r="M64" s="20">
        <f>AVERAGE(M62:M63,M65:M66)</f>
        <v>1.3125</v>
      </c>
      <c r="N64" s="21">
        <v>3.58</v>
      </c>
      <c r="O64" s="22">
        <f t="shared" si="17"/>
        <v>0.17344990059362131</v>
      </c>
      <c r="P64" s="22">
        <v>0.42340000000000033</v>
      </c>
      <c r="Q64" s="22">
        <v>3.7829294981553941E-3</v>
      </c>
      <c r="R64" s="22">
        <v>5.1021505376344201E-2</v>
      </c>
      <c r="S64" s="19">
        <f t="shared" si="18"/>
        <v>1248.7300094073375</v>
      </c>
      <c r="T64" s="41">
        <f t="shared" si="19"/>
        <v>0.17344990059362134</v>
      </c>
      <c r="U64" s="39">
        <f t="shared" si="20"/>
        <v>3.5587295373051688</v>
      </c>
      <c r="V64" s="23">
        <v>0.99904413634796407</v>
      </c>
      <c r="W64" s="23">
        <v>0.36247107689756397</v>
      </c>
      <c r="X64" s="23">
        <v>0.63657305945040021</v>
      </c>
      <c r="Y64" s="24">
        <v>0.76500000000000001</v>
      </c>
      <c r="Z64" s="25">
        <v>28.23</v>
      </c>
      <c r="AA64" s="25">
        <v>2.1858091071999999</v>
      </c>
      <c r="AB64" s="25">
        <v>0.25695505999999857</v>
      </c>
      <c r="AC64" s="25">
        <v>1.8688929566826928</v>
      </c>
    </row>
    <row r="65" spans="1:29" x14ac:dyDescent="0.25">
      <c r="A65" s="3" t="s">
        <v>201</v>
      </c>
      <c r="B65" s="3" t="s">
        <v>204</v>
      </c>
      <c r="C65" s="3" t="s">
        <v>212</v>
      </c>
      <c r="D65" s="3">
        <v>4</v>
      </c>
      <c r="E65" s="9" t="s">
        <v>132</v>
      </c>
      <c r="F65" s="54">
        <v>15</v>
      </c>
      <c r="G65" s="39">
        <v>0.71399999999999997</v>
      </c>
      <c r="H65" s="39">
        <v>12.451000000000001</v>
      </c>
      <c r="I65" s="39">
        <f t="shared" si="16"/>
        <v>11.737</v>
      </c>
      <c r="J65" s="40">
        <v>7</v>
      </c>
      <c r="K65" s="40">
        <v>4</v>
      </c>
      <c r="L65" s="20">
        <f t="shared" si="15"/>
        <v>0.5714285714285714</v>
      </c>
      <c r="M65" s="20">
        <v>1</v>
      </c>
      <c r="N65" s="21">
        <v>1.7787142857142857</v>
      </c>
      <c r="O65" s="22">
        <f t="shared" si="17"/>
        <v>0.19057821717418857</v>
      </c>
      <c r="P65" s="22">
        <v>0.56230000000000002</v>
      </c>
      <c r="Q65" s="22">
        <v>3.2870417657908635E-3</v>
      </c>
      <c r="R65" s="22">
        <v>5.7320668103448241E-2</v>
      </c>
      <c r="S65" s="19">
        <f t="shared" si="18"/>
        <v>1643.8375350140057</v>
      </c>
      <c r="T65" s="41">
        <f t="shared" si="19"/>
        <v>0.19057821717418857</v>
      </c>
      <c r="U65" s="39">
        <f t="shared" si="20"/>
        <v>4.6036999520880446</v>
      </c>
      <c r="V65" s="23">
        <v>1.1434383600503026</v>
      </c>
      <c r="W65" s="23">
        <v>0.36000573634471628</v>
      </c>
      <c r="X65" s="23">
        <v>0.78343262370558653</v>
      </c>
      <c r="Y65" s="24"/>
      <c r="Z65" s="25"/>
      <c r="AA65" s="25">
        <v>1.6218191775999999</v>
      </c>
      <c r="AB65" s="25"/>
      <c r="AC65" s="25"/>
    </row>
    <row r="66" spans="1:29" x14ac:dyDescent="0.25">
      <c r="A66" s="5" t="s">
        <v>201</v>
      </c>
      <c r="B66" s="5" t="s">
        <v>204</v>
      </c>
      <c r="C66" s="5" t="s">
        <v>212</v>
      </c>
      <c r="D66" s="5">
        <v>5</v>
      </c>
      <c r="E66" s="10" t="s">
        <v>133</v>
      </c>
      <c r="F66" s="55">
        <v>15</v>
      </c>
      <c r="G66" s="42">
        <v>0.93300000000000005</v>
      </c>
      <c r="H66" s="42">
        <v>15.826000000000001</v>
      </c>
      <c r="I66" s="42">
        <f t="shared" si="16"/>
        <v>14.893000000000001</v>
      </c>
      <c r="J66" s="43">
        <v>10</v>
      </c>
      <c r="K66" s="43">
        <v>7</v>
      </c>
      <c r="L66" s="26">
        <f t="shared" ref="L66:L81" si="21">K66/J66</f>
        <v>0.7</v>
      </c>
      <c r="M66" s="26">
        <v>1</v>
      </c>
      <c r="N66" s="28">
        <v>1.5826</v>
      </c>
      <c r="O66" s="29">
        <f t="shared" si="17"/>
        <v>0.18873361568811967</v>
      </c>
      <c r="P66" s="29">
        <v>0.66689999999999972</v>
      </c>
      <c r="Q66" s="29">
        <v>3.9451431645695116E-3</v>
      </c>
      <c r="R66" s="29">
        <v>6.691943807339451E-2</v>
      </c>
      <c r="S66" s="27">
        <f t="shared" si="18"/>
        <v>1596.2486602357983</v>
      </c>
      <c r="T66" s="44">
        <f t="shared" si="19"/>
        <v>0.18873361568811964</v>
      </c>
      <c r="U66" s="42">
        <f t="shared" si="20"/>
        <v>4.2284492653478143</v>
      </c>
      <c r="V66" s="30">
        <v>0.6487031680137858</v>
      </c>
      <c r="W66" s="30">
        <v>0.24021364441692689</v>
      </c>
      <c r="X66" s="30">
        <v>0.40848952359685897</v>
      </c>
      <c r="Y66" s="31"/>
      <c r="Z66" s="32"/>
      <c r="AA66" s="32">
        <v>1.4581899568000001</v>
      </c>
      <c r="AB66" s="32"/>
      <c r="AC66" s="32"/>
    </row>
    <row r="67" spans="1:29" x14ac:dyDescent="0.25">
      <c r="A67" s="3" t="s">
        <v>201</v>
      </c>
      <c r="B67" s="3" t="s">
        <v>204</v>
      </c>
      <c r="C67" s="3" t="s">
        <v>213</v>
      </c>
      <c r="D67" s="3">
        <v>1</v>
      </c>
      <c r="E67" s="9" t="s">
        <v>109</v>
      </c>
      <c r="F67" s="54">
        <v>15</v>
      </c>
      <c r="G67" s="39">
        <v>0.71</v>
      </c>
      <c r="H67" s="39">
        <v>5.9989999999999997</v>
      </c>
      <c r="I67" s="39">
        <f t="shared" si="16"/>
        <v>5.2889999999999997</v>
      </c>
      <c r="J67" s="40">
        <v>7</v>
      </c>
      <c r="K67" s="40">
        <v>3</v>
      </c>
      <c r="L67" s="20">
        <f t="shared" si="21"/>
        <v>0.42857142857142855</v>
      </c>
      <c r="M67" s="20">
        <v>0.75</v>
      </c>
      <c r="N67" s="21">
        <v>0.85699999999999998</v>
      </c>
      <c r="O67" s="22">
        <f t="shared" si="17"/>
        <v>0.1422722065078488</v>
      </c>
      <c r="P67" s="22">
        <v>0.24640000000000012</v>
      </c>
      <c r="Q67" s="22">
        <v>5.5432269014532689E-3</v>
      </c>
      <c r="R67" s="22">
        <v>4.6836363636363613E-2</v>
      </c>
      <c r="S67" s="19">
        <f t="shared" si="18"/>
        <v>744.92957746478885</v>
      </c>
      <c r="T67" s="41">
        <f t="shared" si="19"/>
        <v>0.1422722065078488</v>
      </c>
      <c r="U67" s="39">
        <f t="shared" si="20"/>
        <v>7.8073618330327754</v>
      </c>
      <c r="V67" s="23">
        <v>1.4680175457138429</v>
      </c>
      <c r="W67" s="23">
        <v>0.46112507669104152</v>
      </c>
      <c r="X67" s="23">
        <v>1.0068924690228014</v>
      </c>
      <c r="Y67" s="24">
        <v>0.75</v>
      </c>
      <c r="Z67" s="25">
        <v>30.63</v>
      </c>
      <c r="AA67" s="25">
        <v>0.64876454399999994</v>
      </c>
      <c r="AB67" s="25">
        <v>0.38942507999999987</v>
      </c>
      <c r="AC67" s="25">
        <v>0.10196852926504678</v>
      </c>
    </row>
    <row r="68" spans="1:29" x14ac:dyDescent="0.25">
      <c r="A68" s="3" t="s">
        <v>201</v>
      </c>
      <c r="B68" s="3" t="s">
        <v>204</v>
      </c>
      <c r="C68" s="3" t="s">
        <v>213</v>
      </c>
      <c r="D68" s="3">
        <v>2</v>
      </c>
      <c r="E68" s="9" t="s">
        <v>110</v>
      </c>
      <c r="F68" s="54">
        <v>15</v>
      </c>
      <c r="G68" s="39">
        <v>0.73499999999999999</v>
      </c>
      <c r="H68" s="39">
        <v>8.0779999999999994</v>
      </c>
      <c r="I68" s="39">
        <f t="shared" si="16"/>
        <v>7.3429999999999991</v>
      </c>
      <c r="J68" s="40">
        <v>8</v>
      </c>
      <c r="K68" s="40">
        <v>2</v>
      </c>
      <c r="L68" s="20">
        <f t="shared" si="21"/>
        <v>0.25</v>
      </c>
      <c r="M68" s="20">
        <v>0.4</v>
      </c>
      <c r="N68" s="21">
        <v>1.0097499999999999</v>
      </c>
      <c r="O68" s="22">
        <f t="shared" si="17"/>
        <v>0.15980193979403476</v>
      </c>
      <c r="P68" s="22">
        <v>0.36010000000000003</v>
      </c>
      <c r="Q68" s="22">
        <v>3.9027242351065954E-3</v>
      </c>
      <c r="R68" s="22">
        <v>4.2892797783933442E-2</v>
      </c>
      <c r="S68" s="19">
        <f t="shared" si="18"/>
        <v>999.04761904761904</v>
      </c>
      <c r="T68" s="41">
        <f t="shared" si="19"/>
        <v>0.15980193979403479</v>
      </c>
      <c r="U68" s="39">
        <f t="shared" si="20"/>
        <v>5.3098288913014908</v>
      </c>
      <c r="V68" s="23">
        <v>0.91760449031569646</v>
      </c>
      <c r="W68" s="23">
        <v>0.26008282348567502</v>
      </c>
      <c r="X68" s="23">
        <v>0.65752166683002145</v>
      </c>
      <c r="Y68" s="24">
        <v>0.71</v>
      </c>
      <c r="Z68" s="25">
        <v>32.21</v>
      </c>
      <c r="AA68" s="25">
        <v>0.83934580719999996</v>
      </c>
      <c r="AB68" s="25">
        <v>0.42014194319999981</v>
      </c>
      <c r="AC68" s="25">
        <v>0.34890015344405617</v>
      </c>
    </row>
    <row r="69" spans="1:29" x14ac:dyDescent="0.25">
      <c r="A69" s="3" t="s">
        <v>201</v>
      </c>
      <c r="B69" s="3" t="s">
        <v>204</v>
      </c>
      <c r="C69" s="3" t="s">
        <v>213</v>
      </c>
      <c r="D69" s="3">
        <v>3</v>
      </c>
      <c r="E69" s="9" t="s">
        <v>111</v>
      </c>
      <c r="F69" s="54">
        <v>15</v>
      </c>
      <c r="G69" s="39">
        <v>0.48099999999999998</v>
      </c>
      <c r="H69" s="39">
        <v>5.2050000000000001</v>
      </c>
      <c r="I69" s="39">
        <f t="shared" si="16"/>
        <v>4.7240000000000002</v>
      </c>
      <c r="J69" s="40">
        <v>6</v>
      </c>
      <c r="K69" s="40">
        <v>3</v>
      </c>
      <c r="L69" s="20">
        <f t="shared" si="21"/>
        <v>0.5</v>
      </c>
      <c r="M69" s="20">
        <v>1</v>
      </c>
      <c r="N69" s="21">
        <v>0.86750000000000005</v>
      </c>
      <c r="O69" s="22">
        <f t="shared" si="17"/>
        <v>0.1587671807295539</v>
      </c>
      <c r="P69" s="22">
        <v>0.26680000000000031</v>
      </c>
      <c r="Q69" s="22">
        <v>4.3903520783760835E-3</v>
      </c>
      <c r="R69" s="22">
        <v>4.7508903467666355E-2</v>
      </c>
      <c r="S69" s="19">
        <f t="shared" si="18"/>
        <v>982.12058212058218</v>
      </c>
      <c r="T69" s="41">
        <f t="shared" si="19"/>
        <v>0.1587671807295539</v>
      </c>
      <c r="U69" s="39">
        <f t="shared" si="20"/>
        <v>9.1275510984949779</v>
      </c>
      <c r="V69" s="23">
        <v>0.94806184698265372</v>
      </c>
      <c r="W69" s="23">
        <v>0.30101163051020086</v>
      </c>
      <c r="X69" s="23">
        <v>0.64705021647245287</v>
      </c>
      <c r="Y69" s="24">
        <v>0.73</v>
      </c>
      <c r="Z69" s="25">
        <v>31.4</v>
      </c>
      <c r="AA69" s="25">
        <v>1.0409416063999999</v>
      </c>
      <c r="AB69" s="25">
        <v>0.35066272959999933</v>
      </c>
      <c r="AC69" s="25">
        <v>0.34952232162452385</v>
      </c>
    </row>
    <row r="70" spans="1:29" x14ac:dyDescent="0.25">
      <c r="A70" s="3" t="s">
        <v>201</v>
      </c>
      <c r="B70" s="3" t="s">
        <v>204</v>
      </c>
      <c r="C70" s="3" t="s">
        <v>213</v>
      </c>
      <c r="D70" s="3">
        <v>4</v>
      </c>
      <c r="E70" s="9" t="s">
        <v>112</v>
      </c>
      <c r="F70" s="54">
        <v>15</v>
      </c>
      <c r="G70" s="39">
        <v>0.68100000000000005</v>
      </c>
      <c r="H70" s="39">
        <v>7.101</v>
      </c>
      <c r="I70" s="39">
        <f t="shared" si="16"/>
        <v>6.42</v>
      </c>
      <c r="J70" s="40">
        <v>8</v>
      </c>
      <c r="K70" s="40">
        <v>4</v>
      </c>
      <c r="L70" s="20">
        <f t="shared" si="21"/>
        <v>0.5</v>
      </c>
      <c r="M70" s="20">
        <v>0.8</v>
      </c>
      <c r="N70" s="21">
        <v>0.887625</v>
      </c>
      <c r="O70" s="22">
        <f t="shared" si="17"/>
        <v>0.15629523946883875</v>
      </c>
      <c r="P70" s="22">
        <v>0.29379999999999995</v>
      </c>
      <c r="Q70" s="22">
        <v>3.0695520054826141E-3</v>
      </c>
      <c r="R70" s="22">
        <v>3.2007178841309901E-2</v>
      </c>
      <c r="S70" s="19">
        <f t="shared" si="18"/>
        <v>942.73127753303959</v>
      </c>
      <c r="T70" s="41">
        <f t="shared" si="19"/>
        <v>0.15629523946883872</v>
      </c>
      <c r="U70" s="39">
        <f t="shared" si="20"/>
        <v>4.5074185102534718</v>
      </c>
      <c r="V70" s="23">
        <v>0.81218606238325242</v>
      </c>
      <c r="W70" s="23">
        <v>0.23545533877384817</v>
      </c>
      <c r="X70" s="23">
        <v>0.57673072360940436</v>
      </c>
      <c r="Y70" s="24"/>
      <c r="Z70" s="25"/>
      <c r="AA70" s="25">
        <v>1.2868390431999999</v>
      </c>
      <c r="AB70" s="25">
        <v>0.43030754720000008</v>
      </c>
      <c r="AC70" s="25">
        <v>0.62345133072919601</v>
      </c>
    </row>
    <row r="71" spans="1:29" x14ac:dyDescent="0.25">
      <c r="A71" s="5" t="s">
        <v>201</v>
      </c>
      <c r="B71" s="5" t="s">
        <v>204</v>
      </c>
      <c r="C71" s="5" t="s">
        <v>213</v>
      </c>
      <c r="D71" s="5">
        <v>5</v>
      </c>
      <c r="E71" s="10" t="s">
        <v>113</v>
      </c>
      <c r="F71" s="55">
        <v>15</v>
      </c>
      <c r="G71" s="42">
        <v>0.67400000000000004</v>
      </c>
      <c r="H71" s="42">
        <v>10.627000000000001</v>
      </c>
      <c r="I71" s="42">
        <f t="shared" si="16"/>
        <v>9.9530000000000012</v>
      </c>
      <c r="J71" s="43">
        <v>9</v>
      </c>
      <c r="K71" s="43">
        <v>5</v>
      </c>
      <c r="L71" s="26">
        <f t="shared" si="21"/>
        <v>0.55555555555555558</v>
      </c>
      <c r="M71" s="26">
        <v>0.83333333333333337</v>
      </c>
      <c r="N71" s="28">
        <v>1.1807777777777779</v>
      </c>
      <c r="O71" s="29">
        <f t="shared" si="17"/>
        <v>0.18386154003069252</v>
      </c>
      <c r="P71" s="29">
        <v>0.84390000000000009</v>
      </c>
      <c r="Q71" s="29">
        <v>4.8473021258162684E-3</v>
      </c>
      <c r="R71" s="29">
        <v>7.6427714675147612E-2</v>
      </c>
      <c r="S71" s="27">
        <f t="shared" si="18"/>
        <v>1476.706231454006</v>
      </c>
      <c r="T71" s="44">
        <f t="shared" si="19"/>
        <v>0.18386154003069255</v>
      </c>
      <c r="U71" s="42">
        <f t="shared" si="20"/>
        <v>7.191842916641348</v>
      </c>
      <c r="V71" s="30">
        <v>0.65506459240710257</v>
      </c>
      <c r="W71" s="30">
        <v>0.18924636658321914</v>
      </c>
      <c r="X71" s="30">
        <v>0.46581822582388344</v>
      </c>
      <c r="Y71" s="31"/>
      <c r="Z71" s="32"/>
      <c r="AA71" s="32">
        <v>1.13942612</v>
      </c>
      <c r="AB71" s="32"/>
      <c r="AC71" s="32"/>
    </row>
    <row r="72" spans="1:29" x14ac:dyDescent="0.25">
      <c r="A72" s="3" t="s">
        <v>201</v>
      </c>
      <c r="B72" s="3" t="s">
        <v>205</v>
      </c>
      <c r="C72" s="3" t="s">
        <v>212</v>
      </c>
      <c r="D72" s="3">
        <v>1</v>
      </c>
      <c r="E72" s="9" t="s">
        <v>170</v>
      </c>
      <c r="F72" s="54">
        <v>15</v>
      </c>
      <c r="G72" s="39">
        <v>1.651</v>
      </c>
      <c r="H72" s="39">
        <v>3.3090000000000002</v>
      </c>
      <c r="I72" s="39">
        <f t="shared" si="16"/>
        <v>1.6580000000000001</v>
      </c>
      <c r="J72" s="40">
        <v>4</v>
      </c>
      <c r="K72" s="40">
        <v>5</v>
      </c>
      <c r="L72" s="20">
        <f t="shared" si="21"/>
        <v>1.25</v>
      </c>
      <c r="M72" s="20"/>
      <c r="N72" s="21">
        <v>0.82725000000000004</v>
      </c>
      <c r="O72" s="22">
        <f t="shared" si="17"/>
        <v>4.6350990933432278E-2</v>
      </c>
      <c r="P72" s="22">
        <v>9.190000000000037E-2</v>
      </c>
      <c r="Q72" s="22">
        <v>1.2267305785743339E-2</v>
      </c>
      <c r="R72" s="22">
        <v>2.4586623164763604E-2</v>
      </c>
      <c r="S72" s="19">
        <f t="shared" si="18"/>
        <v>100.42398546335554</v>
      </c>
      <c r="T72" s="41">
        <f t="shared" si="19"/>
        <v>4.6350990933432271E-2</v>
      </c>
      <c r="U72" s="39">
        <f t="shared" si="20"/>
        <v>7.4302276109893031</v>
      </c>
      <c r="V72" s="23">
        <v>3.3951881297292692</v>
      </c>
      <c r="W72" s="23">
        <v>1.4706056009129436</v>
      </c>
      <c r="X72" s="23">
        <v>1.9245825288163254</v>
      </c>
      <c r="Y72" s="24">
        <v>1.03</v>
      </c>
      <c r="Z72" s="25">
        <v>22.2</v>
      </c>
      <c r="AA72" s="25">
        <v>1.1005978592000001</v>
      </c>
      <c r="AB72" s="25">
        <v>0.65427745359999934</v>
      </c>
      <c r="AC72" s="25">
        <v>0.14296421940276696</v>
      </c>
    </row>
    <row r="73" spans="1:29" x14ac:dyDescent="0.25">
      <c r="A73" s="3" t="s">
        <v>201</v>
      </c>
      <c r="B73" s="3" t="s">
        <v>205</v>
      </c>
      <c r="C73" s="3" t="s">
        <v>212</v>
      </c>
      <c r="D73" s="3">
        <v>2</v>
      </c>
      <c r="E73" s="9" t="s">
        <v>171</v>
      </c>
      <c r="F73" s="54">
        <v>15</v>
      </c>
      <c r="G73" s="39">
        <v>1.0940000000000001</v>
      </c>
      <c r="H73" s="39">
        <v>4.2290000000000001</v>
      </c>
      <c r="I73" s="39">
        <f t="shared" si="16"/>
        <v>3.1349999999999998</v>
      </c>
      <c r="J73" s="40">
        <v>6</v>
      </c>
      <c r="K73" s="40">
        <v>7</v>
      </c>
      <c r="L73" s="20">
        <f t="shared" si="21"/>
        <v>1.1666666666666667</v>
      </c>
      <c r="M73" s="20"/>
      <c r="N73" s="21">
        <v>0.70483333333333331</v>
      </c>
      <c r="O73" s="22">
        <f t="shared" si="17"/>
        <v>9.0141656966037459E-2</v>
      </c>
      <c r="P73" s="22">
        <v>0.15810000000000002</v>
      </c>
      <c r="Q73" s="22">
        <v>9.2486532182771176E-3</v>
      </c>
      <c r="R73" s="22">
        <v>3.5751877934272328E-2</v>
      </c>
      <c r="S73" s="19">
        <f t="shared" si="18"/>
        <v>286.56307129798898</v>
      </c>
      <c r="T73" s="41">
        <f t="shared" si="19"/>
        <v>9.0141656966037445E-2</v>
      </c>
      <c r="U73" s="39">
        <f t="shared" si="20"/>
        <v>8.4539791757560483</v>
      </c>
      <c r="V73" s="23">
        <v>2.8513578046993304</v>
      </c>
      <c r="W73" s="23">
        <v>1.3835352997873074</v>
      </c>
      <c r="X73" s="23">
        <v>1.4678225049120228</v>
      </c>
      <c r="Y73" s="24">
        <v>1.02</v>
      </c>
      <c r="Z73" s="25">
        <v>22.41</v>
      </c>
      <c r="AA73" s="25">
        <v>1.1158999679999999</v>
      </c>
      <c r="AB73" s="25">
        <v>0.56962040039999995</v>
      </c>
      <c r="AC73" s="25">
        <v>0.26004533294366361</v>
      </c>
    </row>
    <row r="74" spans="1:29" x14ac:dyDescent="0.25">
      <c r="A74" s="3" t="s">
        <v>201</v>
      </c>
      <c r="B74" s="3" t="s">
        <v>205</v>
      </c>
      <c r="C74" s="3" t="s">
        <v>212</v>
      </c>
      <c r="D74" s="3">
        <v>3</v>
      </c>
      <c r="E74" s="9" t="s">
        <v>172</v>
      </c>
      <c r="F74" s="54">
        <v>15</v>
      </c>
      <c r="G74" s="39">
        <v>1.282</v>
      </c>
      <c r="H74" s="39">
        <v>5.3040000000000003</v>
      </c>
      <c r="I74" s="39">
        <f t="shared" si="16"/>
        <v>4.0220000000000002</v>
      </c>
      <c r="J74" s="40">
        <v>6</v>
      </c>
      <c r="K74" s="40">
        <v>7</v>
      </c>
      <c r="L74" s="20">
        <f t="shared" si="21"/>
        <v>1.1666666666666667</v>
      </c>
      <c r="M74" s="20"/>
      <c r="N74" s="21">
        <v>0.88400000000000001</v>
      </c>
      <c r="O74" s="22">
        <f t="shared" si="17"/>
        <v>9.4669326292338873E-2</v>
      </c>
      <c r="P74" s="22">
        <v>0.24049999999999994</v>
      </c>
      <c r="Q74" s="22">
        <v>1.1493991967647986E-2</v>
      </c>
      <c r="R74" s="22">
        <v>4.7553926206244088E-2</v>
      </c>
      <c r="S74" s="19">
        <f t="shared" si="18"/>
        <v>313.72854914196569</v>
      </c>
      <c r="T74" s="41">
        <f t="shared" si="19"/>
        <v>9.4669326292338887E-2</v>
      </c>
      <c r="U74" s="39">
        <f t="shared" si="20"/>
        <v>8.9656723616598946</v>
      </c>
      <c r="V74" s="23">
        <v>2.6195683203109121</v>
      </c>
      <c r="W74" s="23">
        <v>1.1973718014385131</v>
      </c>
      <c r="X74" s="23">
        <v>1.4221965188723993</v>
      </c>
      <c r="Y74" s="24">
        <v>1.0249999999999999</v>
      </c>
      <c r="Z74" s="25">
        <v>22.3</v>
      </c>
      <c r="AA74" s="25">
        <v>1.7383145840000001</v>
      </c>
      <c r="AB74" s="25">
        <v>0.67235228599999997</v>
      </c>
      <c r="AC74" s="25">
        <v>0.63890529646018679</v>
      </c>
    </row>
    <row r="75" spans="1:29" x14ac:dyDescent="0.25">
      <c r="A75" s="3" t="s">
        <v>201</v>
      </c>
      <c r="B75" s="3" t="s">
        <v>205</v>
      </c>
      <c r="C75" s="3" t="s">
        <v>212</v>
      </c>
      <c r="D75" s="3">
        <v>4</v>
      </c>
      <c r="E75" s="9" t="s">
        <v>173</v>
      </c>
      <c r="F75" s="54">
        <v>15</v>
      </c>
      <c r="G75" s="39">
        <v>1.1100000000000001</v>
      </c>
      <c r="H75" s="39">
        <v>5.4580000000000002</v>
      </c>
      <c r="I75" s="39">
        <f t="shared" si="16"/>
        <v>4.3479999999999999</v>
      </c>
      <c r="J75" s="40">
        <v>6</v>
      </c>
      <c r="K75" s="40">
        <v>6</v>
      </c>
      <c r="L75" s="20">
        <f t="shared" si="21"/>
        <v>1</v>
      </c>
      <c r="M75" s="20">
        <v>5</v>
      </c>
      <c r="N75" s="21">
        <v>0.90966666666666673</v>
      </c>
      <c r="O75" s="22">
        <f t="shared" si="17"/>
        <v>0.10618149379746027</v>
      </c>
      <c r="P75" s="22">
        <v>0.33040000000000014</v>
      </c>
      <c r="Q75" s="22">
        <v>1.5097579237383415E-2</v>
      </c>
      <c r="R75" s="22">
        <v>7.4236565295169976E-2</v>
      </c>
      <c r="S75" s="19">
        <f t="shared" si="18"/>
        <v>391.71171171171164</v>
      </c>
      <c r="T75" s="41">
        <f t="shared" si="19"/>
        <v>0.10618149379746024</v>
      </c>
      <c r="U75" s="39">
        <f t="shared" si="20"/>
        <v>13.601422736381455</v>
      </c>
      <c r="V75" s="23">
        <v>2.8398857124078827</v>
      </c>
      <c r="W75" s="23">
        <v>1.0407593881978716</v>
      </c>
      <c r="X75" s="23">
        <v>1.6156256631749568</v>
      </c>
      <c r="Y75" s="24"/>
      <c r="Z75" s="25"/>
      <c r="AA75" s="25">
        <v>1.2168257471999999</v>
      </c>
      <c r="AB75" s="25">
        <v>0.29736177119999962</v>
      </c>
      <c r="AC75" s="25">
        <v>0.79400311220097219</v>
      </c>
    </row>
    <row r="76" spans="1:29" x14ac:dyDescent="0.25">
      <c r="A76" s="5" t="s">
        <v>201</v>
      </c>
      <c r="B76" s="5" t="s">
        <v>205</v>
      </c>
      <c r="C76" s="5" t="s">
        <v>212</v>
      </c>
      <c r="D76" s="5">
        <v>5</v>
      </c>
      <c r="E76" s="10" t="s">
        <v>174</v>
      </c>
      <c r="F76" s="55">
        <v>15</v>
      </c>
      <c r="G76" s="42">
        <v>1.766</v>
      </c>
      <c r="H76" s="42">
        <v>4.6239999999999997</v>
      </c>
      <c r="I76" s="42">
        <f t="shared" si="16"/>
        <v>2.8579999999999997</v>
      </c>
      <c r="J76" s="43">
        <v>7</v>
      </c>
      <c r="K76" s="43">
        <v>6</v>
      </c>
      <c r="L76" s="26">
        <f t="shared" si="21"/>
        <v>0.8571428571428571</v>
      </c>
      <c r="M76" s="26">
        <v>5</v>
      </c>
      <c r="N76" s="28">
        <v>0.66057142857142848</v>
      </c>
      <c r="O76" s="29">
        <f t="shared" si="17"/>
        <v>6.4169535279220521E-2</v>
      </c>
      <c r="P76" s="29">
        <v>0.20139999999999991</v>
      </c>
      <c r="Q76" s="29">
        <v>1.4996458402550964E-2</v>
      </c>
      <c r="R76" s="29">
        <v>3.9265925058547937E-2</v>
      </c>
      <c r="S76" s="27">
        <f t="shared" si="18"/>
        <v>161.83465458663647</v>
      </c>
      <c r="T76" s="44">
        <f t="shared" si="19"/>
        <v>6.4169535279220521E-2</v>
      </c>
      <c r="U76" s="42">
        <f t="shared" si="20"/>
        <v>8.4917657998589835</v>
      </c>
      <c r="V76" s="30">
        <v>2.493428594892019</v>
      </c>
      <c r="W76" s="30">
        <v>0.84552749479293832</v>
      </c>
      <c r="X76" s="30">
        <v>1.6479011000990802</v>
      </c>
      <c r="Y76" s="31"/>
      <c r="Z76" s="32"/>
      <c r="AA76" s="32">
        <v>1.2875709632000001</v>
      </c>
      <c r="AB76" s="32">
        <v>0.55980957760000005</v>
      </c>
      <c r="AC76" s="32">
        <v>0.42914169295865406</v>
      </c>
    </row>
    <row r="77" spans="1:29" x14ac:dyDescent="0.25">
      <c r="A77" s="3" t="s">
        <v>201</v>
      </c>
      <c r="B77" s="3" t="s">
        <v>205</v>
      </c>
      <c r="C77" s="3" t="s">
        <v>213</v>
      </c>
      <c r="D77" s="3">
        <v>1</v>
      </c>
      <c r="E77" s="9" t="s">
        <v>150</v>
      </c>
      <c r="F77" s="54">
        <v>15</v>
      </c>
      <c r="G77" s="39">
        <v>1.087</v>
      </c>
      <c r="H77" s="39">
        <v>9.0540000000000003</v>
      </c>
      <c r="I77" s="39">
        <f t="shared" si="16"/>
        <v>7.9670000000000005</v>
      </c>
      <c r="J77" s="40">
        <v>7</v>
      </c>
      <c r="K77" s="40">
        <v>4</v>
      </c>
      <c r="L77" s="20">
        <f t="shared" si="21"/>
        <v>0.5714285714285714</v>
      </c>
      <c r="M77" s="20">
        <v>1</v>
      </c>
      <c r="N77" s="21">
        <v>1.2934285714285714</v>
      </c>
      <c r="O77" s="22">
        <f t="shared" si="17"/>
        <v>0.14131900272497963</v>
      </c>
      <c r="P77" s="22">
        <v>0.35420000000000018</v>
      </c>
      <c r="Q77" s="22">
        <v>6.975509908595412E-3</v>
      </c>
      <c r="R77" s="22">
        <v>5.810144131777633E-2</v>
      </c>
      <c r="S77" s="19">
        <f t="shared" si="18"/>
        <v>732.93468261269561</v>
      </c>
      <c r="T77" s="41">
        <f t="shared" si="19"/>
        <v>0.14131900272497963</v>
      </c>
      <c r="U77" s="39">
        <f t="shared" si="20"/>
        <v>6.417212427410683</v>
      </c>
      <c r="V77" s="23">
        <v>2.2342995279718068</v>
      </c>
      <c r="W77" s="23">
        <v>0.79997571295483483</v>
      </c>
      <c r="X77" s="23">
        <v>1.4343238150169721</v>
      </c>
      <c r="Y77" s="24">
        <v>0.75</v>
      </c>
      <c r="Z77" s="25">
        <v>29.73</v>
      </c>
      <c r="AA77" s="25">
        <v>1.6583505312</v>
      </c>
      <c r="AB77" s="25">
        <v>0.38732231999999933</v>
      </c>
      <c r="AC77" s="25">
        <v>1.2525427134954026</v>
      </c>
    </row>
    <row r="78" spans="1:29" x14ac:dyDescent="0.25">
      <c r="A78" s="3" t="s">
        <v>201</v>
      </c>
      <c r="B78" s="3" t="s">
        <v>205</v>
      </c>
      <c r="C78" s="3" t="s">
        <v>213</v>
      </c>
      <c r="D78" s="3">
        <v>2</v>
      </c>
      <c r="E78" s="9" t="s">
        <v>151</v>
      </c>
      <c r="F78" s="54">
        <v>15</v>
      </c>
      <c r="G78" s="39">
        <v>1.044</v>
      </c>
      <c r="H78" s="39">
        <v>8.81</v>
      </c>
      <c r="I78" s="39">
        <f t="shared" si="16"/>
        <v>7.766</v>
      </c>
      <c r="J78" s="40">
        <v>7</v>
      </c>
      <c r="K78" s="40">
        <v>3</v>
      </c>
      <c r="L78" s="20">
        <f t="shared" si="21"/>
        <v>0.42857142857142855</v>
      </c>
      <c r="M78" s="20">
        <v>0.75</v>
      </c>
      <c r="N78" s="21">
        <v>1.2585714285714287</v>
      </c>
      <c r="O78" s="22">
        <f t="shared" si="17"/>
        <v>0.14218853003250942</v>
      </c>
      <c r="P78" s="22">
        <v>0.28310000000000013</v>
      </c>
      <c r="Q78" s="22">
        <v>5.3951191827468813E-3</v>
      </c>
      <c r="R78" s="22">
        <v>4.5527777777777792E-2</v>
      </c>
      <c r="S78" s="19">
        <f t="shared" si="18"/>
        <v>743.86973180076609</v>
      </c>
      <c r="T78" s="41">
        <f t="shared" si="19"/>
        <v>0.14218853003250942</v>
      </c>
      <c r="U78" s="39">
        <f t="shared" si="20"/>
        <v>5.1677386807920307</v>
      </c>
      <c r="V78" s="23">
        <v>2.6112271320114786</v>
      </c>
      <c r="W78" s="23">
        <v>0.82820114002962775</v>
      </c>
      <c r="X78" s="23">
        <v>1.7830259919818507</v>
      </c>
      <c r="Y78" s="24">
        <v>0.74</v>
      </c>
      <c r="Z78" s="25">
        <v>30.13</v>
      </c>
      <c r="AA78" s="25">
        <v>3.0718290864000002</v>
      </c>
      <c r="AB78" s="25">
        <v>1.080399907199999</v>
      </c>
      <c r="AC78" s="25">
        <v>2.0653982941290847</v>
      </c>
    </row>
    <row r="79" spans="1:29" x14ac:dyDescent="0.25">
      <c r="A79" s="3" t="s">
        <v>201</v>
      </c>
      <c r="B79" s="3" t="s">
        <v>205</v>
      </c>
      <c r="C79" s="3" t="s">
        <v>213</v>
      </c>
      <c r="D79" s="3">
        <v>3</v>
      </c>
      <c r="E79" s="9" t="s">
        <v>152</v>
      </c>
      <c r="F79" s="54">
        <v>15</v>
      </c>
      <c r="G79" s="39">
        <v>0.69199999999999995</v>
      </c>
      <c r="H79" s="39">
        <v>9.7560000000000002</v>
      </c>
      <c r="I79" s="39">
        <f t="shared" si="16"/>
        <v>9.0640000000000001</v>
      </c>
      <c r="J79" s="40">
        <v>7</v>
      </c>
      <c r="K79" s="40">
        <v>4</v>
      </c>
      <c r="L79" s="20">
        <f t="shared" si="21"/>
        <v>0.5714285714285714</v>
      </c>
      <c r="M79" s="20">
        <v>1</v>
      </c>
      <c r="N79" s="21">
        <v>1.3937142857142857</v>
      </c>
      <c r="O79" s="22">
        <f t="shared" si="17"/>
        <v>0.17640345358120943</v>
      </c>
      <c r="P79" s="22">
        <v>0.33470000000000005</v>
      </c>
      <c r="Q79" s="22">
        <v>3.8306637234303584E-3</v>
      </c>
      <c r="R79" s="22">
        <v>5.4005715730905464E-2</v>
      </c>
      <c r="S79" s="19">
        <f t="shared" si="18"/>
        <v>1309.8265895953762</v>
      </c>
      <c r="T79" s="41">
        <f t="shared" si="19"/>
        <v>0.17640345358120943</v>
      </c>
      <c r="U79" s="39">
        <f t="shared" si="20"/>
        <v>5.5356412188299986</v>
      </c>
      <c r="V79" s="23">
        <v>1.5970787477302335</v>
      </c>
      <c r="W79" s="23">
        <v>0.54013626417745508</v>
      </c>
      <c r="X79" s="23">
        <v>1.0569424835527785</v>
      </c>
      <c r="Y79" s="24">
        <v>0.745</v>
      </c>
      <c r="Z79" s="25">
        <v>29.92</v>
      </c>
      <c r="AA79" s="25">
        <v>3.2431788943999997</v>
      </c>
      <c r="AB79" s="25">
        <v>0.82675404559999932</v>
      </c>
      <c r="AC79" s="25">
        <v>2.6342172899469531</v>
      </c>
    </row>
    <row r="80" spans="1:29" x14ac:dyDescent="0.25">
      <c r="A80" s="3" t="s">
        <v>201</v>
      </c>
      <c r="B80" s="3" t="s">
        <v>205</v>
      </c>
      <c r="C80" s="3" t="s">
        <v>213</v>
      </c>
      <c r="D80" s="3">
        <v>4</v>
      </c>
      <c r="E80" s="9" t="s">
        <v>153</v>
      </c>
      <c r="F80" s="54">
        <v>15</v>
      </c>
      <c r="G80" s="39">
        <v>1.3080000000000001</v>
      </c>
      <c r="H80" s="39">
        <v>10</v>
      </c>
      <c r="I80" s="39">
        <f t="shared" si="16"/>
        <v>8.6920000000000002</v>
      </c>
      <c r="J80" s="40">
        <v>7</v>
      </c>
      <c r="K80" s="40">
        <v>4</v>
      </c>
      <c r="L80" s="20">
        <f t="shared" si="21"/>
        <v>0.5714285714285714</v>
      </c>
      <c r="M80" s="20">
        <v>1.3333333333333333</v>
      </c>
      <c r="N80" s="21">
        <v>1.4285714285714286</v>
      </c>
      <c r="O80" s="22">
        <f t="shared" si="17"/>
        <v>0.13560572266393592</v>
      </c>
      <c r="P80" s="22">
        <v>0.2551000000000001</v>
      </c>
      <c r="Q80" s="22">
        <v>4.6292240109890217E-3</v>
      </c>
      <c r="R80" s="22">
        <v>3.5391620879120962E-2</v>
      </c>
      <c r="S80" s="19">
        <f t="shared" si="18"/>
        <v>664.52599388379201</v>
      </c>
      <c r="T80" s="41">
        <f t="shared" si="19"/>
        <v>0.13560572266393595</v>
      </c>
      <c r="U80" s="39">
        <f t="shared" si="20"/>
        <v>3.5391620879120964</v>
      </c>
      <c r="V80" s="23">
        <v>2.2663067687360772</v>
      </c>
      <c r="W80" s="23">
        <v>0.81835862224279898</v>
      </c>
      <c r="X80" s="23">
        <v>1.447948146493278</v>
      </c>
      <c r="Y80" s="24"/>
      <c r="Z80" s="25"/>
      <c r="AA80" s="25">
        <v>1.2442200480000001</v>
      </c>
      <c r="AB80" s="25">
        <v>0.43561816559999966</v>
      </c>
      <c r="AC80" s="25">
        <v>0.43668799149577592</v>
      </c>
    </row>
    <row r="81" spans="1:29" x14ac:dyDescent="0.25">
      <c r="A81" s="5" t="s">
        <v>201</v>
      </c>
      <c r="B81" s="5" t="s">
        <v>205</v>
      </c>
      <c r="C81" s="5" t="s">
        <v>213</v>
      </c>
      <c r="D81" s="5">
        <v>5</v>
      </c>
      <c r="E81" s="10" t="s">
        <v>154</v>
      </c>
      <c r="F81" s="55">
        <v>15</v>
      </c>
      <c r="G81" s="42">
        <v>1.143</v>
      </c>
      <c r="H81" s="42">
        <v>2.6190000000000002</v>
      </c>
      <c r="I81" s="42">
        <f t="shared" ref="I81" si="22">H81-G81</f>
        <v>1.4760000000000002</v>
      </c>
      <c r="J81" s="43">
        <v>2</v>
      </c>
      <c r="K81" s="43">
        <v>0</v>
      </c>
      <c r="L81" s="26">
        <f t="shared" si="21"/>
        <v>0</v>
      </c>
      <c r="M81" s="26">
        <v>0</v>
      </c>
      <c r="N81" s="28">
        <v>1.3095000000000001</v>
      </c>
      <c r="O81" s="29">
        <f t="shared" si="17"/>
        <v>5.5275745380860088E-2</v>
      </c>
      <c r="P81" s="29">
        <v>0.23549999999999999</v>
      </c>
      <c r="Q81" s="29">
        <v>1.4646127828218588E-2</v>
      </c>
      <c r="R81" s="29">
        <v>3.3559237779618965E-2</v>
      </c>
      <c r="S81" s="27">
        <v>129</v>
      </c>
      <c r="T81" s="44">
        <f t="shared" si="19"/>
        <v>5.5275745380860108E-2</v>
      </c>
      <c r="U81" s="42">
        <v>12.8</v>
      </c>
      <c r="V81" s="30">
        <v>1.2950903050767981</v>
      </c>
      <c r="W81" s="30">
        <v>0.40441047165030553</v>
      </c>
      <c r="X81" s="30">
        <v>0.89067983342649248</v>
      </c>
      <c r="Y81" s="31"/>
      <c r="Z81" s="32"/>
      <c r="AA81" s="32">
        <v>2.5529481999999999</v>
      </c>
      <c r="AB81" s="32">
        <v>1.0004012759999998</v>
      </c>
      <c r="AC81" s="32">
        <v>0.86341306358299075</v>
      </c>
    </row>
  </sheetData>
  <pageMargins left="0.7" right="0.7" top="0.75" bottom="0.75" header="0.3" footer="0.3"/>
  <pageSetup paperSize="9" orientation="portrait" r:id="rId1"/>
  <ignoredErrors>
    <ignoredError sqref="O16 U7 U27 U16" formula="1"/>
    <ignoredError sqref="M2 M16 M51 M6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8"/>
  <sheetViews>
    <sheetView zoomScale="80" zoomScaleNormal="80" workbookViewId="0">
      <selection activeCell="L5" sqref="L5"/>
    </sheetView>
  </sheetViews>
  <sheetFormatPr baseColWidth="10" defaultRowHeight="15" x14ac:dyDescent="0.25"/>
  <cols>
    <col min="1" max="1" width="14" customWidth="1"/>
    <col min="2" max="2" width="12.28515625" customWidth="1"/>
    <col min="3" max="3" width="9.7109375" customWidth="1"/>
    <col min="4" max="4" width="12.28515625" customWidth="1"/>
    <col min="5" max="5" width="14.28515625" bestFit="1" customWidth="1"/>
    <col min="6" max="6" width="12.5703125" customWidth="1"/>
    <col min="9" max="10" width="9.7109375" customWidth="1"/>
    <col min="11" max="11" width="10.7109375" customWidth="1"/>
    <col min="12" max="12" width="9.7109375" customWidth="1"/>
    <col min="14" max="14" width="14.7109375" customWidth="1"/>
    <col min="15" max="15" width="10.42578125" customWidth="1"/>
    <col min="18" max="18" width="9.42578125" customWidth="1"/>
    <col min="20" max="20" width="10.42578125" customWidth="1"/>
    <col min="21" max="21" width="14" customWidth="1"/>
    <col min="22" max="22" width="13.7109375" customWidth="1"/>
    <col min="23" max="23" width="12.5703125" customWidth="1"/>
    <col min="24" max="24" width="13.28515625" customWidth="1"/>
  </cols>
  <sheetData>
    <row r="1" spans="1:26" s="1" customFormat="1" ht="45" customHeight="1" x14ac:dyDescent="0.25">
      <c r="A1" s="57" t="s">
        <v>0</v>
      </c>
      <c r="B1" s="57" t="s">
        <v>1</v>
      </c>
      <c r="C1" s="57" t="s">
        <v>2</v>
      </c>
      <c r="D1" s="57" t="s">
        <v>3</v>
      </c>
      <c r="E1" s="57" t="s">
        <v>4</v>
      </c>
      <c r="F1" s="57" t="s">
        <v>5</v>
      </c>
      <c r="G1" s="58" t="s">
        <v>6</v>
      </c>
      <c r="H1" s="58" t="s">
        <v>7</v>
      </c>
      <c r="I1" s="58" t="s">
        <v>8</v>
      </c>
      <c r="J1" s="58" t="s">
        <v>14</v>
      </c>
      <c r="K1" s="58" t="s">
        <v>15</v>
      </c>
      <c r="L1" s="58" t="s">
        <v>16</v>
      </c>
      <c r="M1" s="58" t="s">
        <v>261</v>
      </c>
      <c r="N1" s="58" t="s">
        <v>276</v>
      </c>
      <c r="O1" s="58" t="s">
        <v>236</v>
      </c>
      <c r="P1" s="58" t="s">
        <v>219</v>
      </c>
      <c r="Q1" s="58" t="s">
        <v>11</v>
      </c>
      <c r="R1" s="58" t="s">
        <v>12</v>
      </c>
      <c r="S1" s="58" t="s">
        <v>9</v>
      </c>
      <c r="T1" s="58" t="s">
        <v>237</v>
      </c>
      <c r="U1" s="58" t="s">
        <v>238</v>
      </c>
      <c r="V1" s="59" t="s">
        <v>239</v>
      </c>
      <c r="W1" s="59" t="s">
        <v>240</v>
      </c>
      <c r="X1" s="59" t="s">
        <v>241</v>
      </c>
      <c r="Y1" s="60" t="s">
        <v>13</v>
      </c>
      <c r="Z1" s="60" t="s">
        <v>10</v>
      </c>
    </row>
    <row r="2" spans="1:26" x14ac:dyDescent="0.25">
      <c r="A2" s="3" t="s">
        <v>194</v>
      </c>
      <c r="B2" s="3" t="s">
        <v>204</v>
      </c>
      <c r="C2" s="3" t="s">
        <v>208</v>
      </c>
      <c r="D2" s="3">
        <v>1</v>
      </c>
      <c r="E2" s="4" t="s">
        <v>17</v>
      </c>
      <c r="F2" s="3">
        <v>15</v>
      </c>
      <c r="G2" s="20">
        <v>1.5</v>
      </c>
      <c r="H2" s="20">
        <v>8.2539999999999996</v>
      </c>
      <c r="I2" s="20">
        <f t="shared" ref="I2:I33" si="0">H2-G2</f>
        <v>6.7539999999999996</v>
      </c>
      <c r="J2" s="19">
        <v>5</v>
      </c>
      <c r="K2" s="19">
        <v>0</v>
      </c>
      <c r="L2" s="20">
        <f t="shared" ref="L2:L33" si="1">K2/J2</f>
        <v>0</v>
      </c>
      <c r="M2" s="21">
        <f t="shared" ref="M2:M11" si="2">K2/(J2-3)</f>
        <v>0</v>
      </c>
      <c r="N2" s="21">
        <f t="shared" ref="N2:N33" si="3">H2/J2</f>
        <v>1.6507999999999998</v>
      </c>
      <c r="O2" s="22">
        <f t="shared" ref="O2:O33" si="4">((LN(H2))-(LN(G2)))/F2</f>
        <v>0.11368218821481506</v>
      </c>
      <c r="P2" s="22">
        <v>0.30530000000000002</v>
      </c>
      <c r="Q2" s="22">
        <v>1.357033770026525E-2</v>
      </c>
      <c r="R2" s="22">
        <v>7.8014674256799435E-2</v>
      </c>
      <c r="S2" s="19">
        <f>((R2-Q2)/Q2)*100</f>
        <v>474.89117794964335</v>
      </c>
      <c r="T2" s="22">
        <f>((LN(R2))-(LN(Q2)))/F2</f>
        <v>0.11660070541055871</v>
      </c>
      <c r="U2" s="22">
        <f>(R2*1000)/H2</f>
        <v>9.4517414897988186</v>
      </c>
      <c r="V2" s="23">
        <v>1.903252744666833</v>
      </c>
      <c r="W2" s="23">
        <v>0.73346251051770595</v>
      </c>
      <c r="X2" s="23">
        <v>1.1697902341491266</v>
      </c>
      <c r="Y2" s="24">
        <v>0.56999999999999995</v>
      </c>
      <c r="Z2" s="25">
        <v>34.020000000000003</v>
      </c>
    </row>
    <row r="3" spans="1:26" x14ac:dyDescent="0.25">
      <c r="A3" s="3" t="s">
        <v>194</v>
      </c>
      <c r="B3" s="3" t="s">
        <v>204</v>
      </c>
      <c r="C3" s="3" t="s">
        <v>208</v>
      </c>
      <c r="D3" s="3">
        <v>2</v>
      </c>
      <c r="E3" s="4" t="s">
        <v>18</v>
      </c>
      <c r="F3" s="3">
        <v>15</v>
      </c>
      <c r="G3" s="20">
        <v>1.5</v>
      </c>
      <c r="H3" s="20">
        <v>5.4429999999999996</v>
      </c>
      <c r="I3" s="20">
        <f t="shared" si="0"/>
        <v>3.9429999999999996</v>
      </c>
      <c r="J3" s="19">
        <v>4</v>
      </c>
      <c r="K3" s="19">
        <v>0</v>
      </c>
      <c r="L3" s="20">
        <f t="shared" si="1"/>
        <v>0</v>
      </c>
      <c r="M3" s="21">
        <f t="shared" si="2"/>
        <v>0</v>
      </c>
      <c r="N3" s="21">
        <f t="shared" si="3"/>
        <v>1.3607499999999999</v>
      </c>
      <c r="O3" s="22">
        <f t="shared" si="4"/>
        <v>8.5924351422926579E-2</v>
      </c>
      <c r="P3" s="22">
        <v>0.1305</v>
      </c>
      <c r="Q3" s="22">
        <v>1.357033770026525E-2</v>
      </c>
      <c r="R3" s="22">
        <v>6.8851370045245788E-2</v>
      </c>
      <c r="S3" s="19">
        <f>AVERAGE(S2,S4:S5)</f>
        <v>407.36666666666656</v>
      </c>
      <c r="T3" s="22">
        <f t="shared" ref="T3:U3" si="5">AVERAGE(T2,T4:T5)</f>
        <v>0.10715706363241606</v>
      </c>
      <c r="U3" s="22">
        <f t="shared" si="5"/>
        <v>8.4106837872633964</v>
      </c>
      <c r="V3" s="23">
        <v>2.2706226507465379</v>
      </c>
      <c r="W3" s="23">
        <v>0.88979923091531976</v>
      </c>
      <c r="X3" s="23">
        <v>1.3808234198312186</v>
      </c>
      <c r="Y3" s="24">
        <v>0.56999999999999995</v>
      </c>
      <c r="Z3" s="25">
        <v>33.979999999999997</v>
      </c>
    </row>
    <row r="4" spans="1:26" x14ac:dyDescent="0.25">
      <c r="A4" s="3" t="s">
        <v>194</v>
      </c>
      <c r="B4" s="3" t="s">
        <v>204</v>
      </c>
      <c r="C4" s="3" t="s">
        <v>208</v>
      </c>
      <c r="D4" s="3">
        <v>3</v>
      </c>
      <c r="E4" s="4" t="s">
        <v>19</v>
      </c>
      <c r="F4" s="3">
        <v>15</v>
      </c>
      <c r="G4" s="20">
        <v>1.5</v>
      </c>
      <c r="H4" s="20">
        <v>10.736000000000001</v>
      </c>
      <c r="I4" s="20">
        <f t="shared" si="0"/>
        <v>9.2360000000000007</v>
      </c>
      <c r="J4" s="19">
        <v>6</v>
      </c>
      <c r="K4" s="19">
        <v>0</v>
      </c>
      <c r="L4" s="20">
        <f t="shared" si="1"/>
        <v>0</v>
      </c>
      <c r="M4" s="21">
        <f t="shared" si="2"/>
        <v>0</v>
      </c>
      <c r="N4" s="21">
        <f t="shared" si="3"/>
        <v>1.7893333333333334</v>
      </c>
      <c r="O4" s="22">
        <f t="shared" si="4"/>
        <v>0.13120916480807743</v>
      </c>
      <c r="P4" s="22">
        <v>0.27650000000000002</v>
      </c>
      <c r="Q4" s="22">
        <v>1.357033770026525E-2</v>
      </c>
      <c r="R4" s="22">
        <v>7.6575034106412004E-2</v>
      </c>
      <c r="S4" s="19">
        <f>((R4-Q4)/Q4)*100</f>
        <v>464.28245042800398</v>
      </c>
      <c r="T4" s="22">
        <f>((LN(R4))-(LN(Q4)))/F4</f>
        <v>0.11535898258555978</v>
      </c>
      <c r="U4" s="22">
        <f>(R4*1000)/H4</f>
        <v>7.1325478862157228</v>
      </c>
      <c r="V4" s="23">
        <v>3.526167254371245</v>
      </c>
      <c r="W4" s="23">
        <v>1.4384797849464159</v>
      </c>
      <c r="X4" s="23">
        <v>2.0876874694248286</v>
      </c>
      <c r="Y4" s="24">
        <v>0.57999999999999996</v>
      </c>
      <c r="Z4" s="25">
        <v>34.1</v>
      </c>
    </row>
    <row r="5" spans="1:26" x14ac:dyDescent="0.25">
      <c r="A5" s="5" t="s">
        <v>194</v>
      </c>
      <c r="B5" s="5" t="s">
        <v>204</v>
      </c>
      <c r="C5" s="5" t="s">
        <v>208</v>
      </c>
      <c r="D5" s="5">
        <v>4</v>
      </c>
      <c r="E5" s="6" t="s">
        <v>20</v>
      </c>
      <c r="F5" s="5">
        <v>15</v>
      </c>
      <c r="G5" s="26">
        <v>1.5</v>
      </c>
      <c r="H5" s="26">
        <v>6.0090000000000003</v>
      </c>
      <c r="I5" s="26">
        <f t="shared" si="0"/>
        <v>4.5090000000000003</v>
      </c>
      <c r="J5" s="27">
        <v>6</v>
      </c>
      <c r="K5" s="27">
        <v>0</v>
      </c>
      <c r="L5" s="26">
        <f t="shared" si="1"/>
        <v>0</v>
      </c>
      <c r="M5" s="28">
        <f t="shared" si="2"/>
        <v>0</v>
      </c>
      <c r="N5" s="28">
        <f t="shared" si="3"/>
        <v>1.0015000000000001</v>
      </c>
      <c r="O5" s="29">
        <f t="shared" si="4"/>
        <v>9.2519549149575109E-2</v>
      </c>
      <c r="P5" s="29">
        <v>0.17330000000000001</v>
      </c>
      <c r="Q5" s="29">
        <v>1.357033770026525E-2</v>
      </c>
      <c r="R5" s="29">
        <v>5.1964401772525891E-2</v>
      </c>
      <c r="S5" s="27">
        <f>((R5-Q5)/Q5)*100</f>
        <v>282.92637162235235</v>
      </c>
      <c r="T5" s="29">
        <f>((LN(R5))-(LN(Q5)))/F5</f>
        <v>8.9511502901129678E-2</v>
      </c>
      <c r="U5" s="29">
        <f>(R5*1000)/H5</f>
        <v>8.6477619857756505</v>
      </c>
      <c r="V5" s="30">
        <v>3.7069833512200301</v>
      </c>
      <c r="W5" s="30">
        <v>1.4589979333791452</v>
      </c>
      <c r="X5" s="30">
        <v>2.2479854178408853</v>
      </c>
      <c r="Y5" s="31"/>
      <c r="Z5" s="32"/>
    </row>
    <row r="6" spans="1:26" x14ac:dyDescent="0.25">
      <c r="A6" s="3" t="s">
        <v>194</v>
      </c>
      <c r="B6" s="3" t="s">
        <v>204</v>
      </c>
      <c r="C6" s="3" t="s">
        <v>209</v>
      </c>
      <c r="D6" s="3">
        <v>1</v>
      </c>
      <c r="E6" s="4" t="s">
        <v>36</v>
      </c>
      <c r="F6" s="3">
        <v>15</v>
      </c>
      <c r="G6" s="20">
        <v>1.5</v>
      </c>
      <c r="H6" s="20">
        <v>4.7930000000000001</v>
      </c>
      <c r="I6" s="20">
        <f t="shared" si="0"/>
        <v>3.2930000000000001</v>
      </c>
      <c r="J6" s="19">
        <v>5</v>
      </c>
      <c r="K6" s="19">
        <v>0</v>
      </c>
      <c r="L6" s="20">
        <f t="shared" si="1"/>
        <v>0</v>
      </c>
      <c r="M6" s="21">
        <f t="shared" si="2"/>
        <v>0</v>
      </c>
      <c r="N6" s="21">
        <f t="shared" si="3"/>
        <v>0.95860000000000001</v>
      </c>
      <c r="O6" s="22">
        <f t="shared" si="4"/>
        <v>7.7446094137955321E-2</v>
      </c>
      <c r="P6" s="22">
        <v>0.11260000000000001</v>
      </c>
      <c r="Q6" s="22">
        <v>1.4999999999999999E-2</v>
      </c>
      <c r="R6" s="22">
        <f>AVERAGE(R7:R10)</f>
        <v>7.2297298992244408E-2</v>
      </c>
      <c r="S6" s="19">
        <f>AVERAGE(S7:S10)</f>
        <v>380.98333333333346</v>
      </c>
      <c r="T6" s="22">
        <f t="shared" ref="T6:U6" si="6">AVERAGE(T7:T10)</f>
        <v>0.10417365600492454</v>
      </c>
      <c r="U6" s="22">
        <f t="shared" si="6"/>
        <v>10.441029326086367</v>
      </c>
      <c r="V6" s="23">
        <v>3.1373760347035731</v>
      </c>
      <c r="W6" s="23">
        <v>1.1143928882751801</v>
      </c>
      <c r="X6" s="23">
        <v>2.0229831464283929</v>
      </c>
      <c r="Y6" s="24">
        <v>0.52</v>
      </c>
      <c r="Z6" s="25">
        <v>37.65</v>
      </c>
    </row>
    <row r="7" spans="1:26" x14ac:dyDescent="0.25">
      <c r="A7" s="3" t="s">
        <v>194</v>
      </c>
      <c r="B7" s="3" t="s">
        <v>204</v>
      </c>
      <c r="C7" s="3" t="s">
        <v>209</v>
      </c>
      <c r="D7" s="3">
        <v>2</v>
      </c>
      <c r="E7" s="4" t="s">
        <v>37</v>
      </c>
      <c r="F7" s="3">
        <v>15</v>
      </c>
      <c r="G7" s="20">
        <v>1.5</v>
      </c>
      <c r="H7" s="20">
        <v>8.3130000000000006</v>
      </c>
      <c r="I7" s="20">
        <f t="shared" si="0"/>
        <v>6.8130000000000006</v>
      </c>
      <c r="J7" s="19">
        <v>6</v>
      </c>
      <c r="K7" s="19">
        <v>0</v>
      </c>
      <c r="L7" s="20">
        <f t="shared" si="1"/>
        <v>0</v>
      </c>
      <c r="M7" s="21">
        <f t="shared" si="2"/>
        <v>0</v>
      </c>
      <c r="N7" s="21">
        <f t="shared" si="3"/>
        <v>1.3855000000000002</v>
      </c>
      <c r="O7" s="22">
        <f t="shared" si="4"/>
        <v>0.11415702976271912</v>
      </c>
      <c r="P7" s="22">
        <v>0.308</v>
      </c>
      <c r="Q7" s="22">
        <v>1.5031144320782647E-2</v>
      </c>
      <c r="R7" s="22">
        <v>7.6823259372609073E-2</v>
      </c>
      <c r="S7" s="19">
        <f>((R7-Q7)/Q7)*100</f>
        <v>411.09388435842664</v>
      </c>
      <c r="T7" s="22">
        <f>((LN(R7))-(LN(Q7)))/F7</f>
        <v>0.10875887427124958</v>
      </c>
      <c r="U7" s="22">
        <f>(R7*1000)/H7</f>
        <v>9.2413399942991781</v>
      </c>
      <c r="V7" s="23">
        <v>2.309012248083294</v>
      </c>
      <c r="W7" s="23">
        <v>0.84995460903827569</v>
      </c>
      <c r="X7" s="23">
        <v>1.4590576390450183</v>
      </c>
      <c r="Y7" s="24">
        <v>0.57999999999999996</v>
      </c>
      <c r="Z7" s="25">
        <v>34.15</v>
      </c>
    </row>
    <row r="8" spans="1:26" x14ac:dyDescent="0.25">
      <c r="A8" s="3" t="s">
        <v>194</v>
      </c>
      <c r="B8" s="3" t="s">
        <v>204</v>
      </c>
      <c r="C8" s="3" t="s">
        <v>209</v>
      </c>
      <c r="D8" s="3">
        <v>3</v>
      </c>
      <c r="E8" s="4" t="s">
        <v>38</v>
      </c>
      <c r="F8" s="3">
        <v>15</v>
      </c>
      <c r="G8" s="20">
        <v>1.5</v>
      </c>
      <c r="H8" s="20">
        <v>9.6180000000000003</v>
      </c>
      <c r="I8" s="20">
        <f t="shared" si="0"/>
        <v>8.1180000000000003</v>
      </c>
      <c r="J8" s="19">
        <v>6</v>
      </c>
      <c r="K8" s="19">
        <v>0</v>
      </c>
      <c r="L8" s="20">
        <f t="shared" si="1"/>
        <v>0</v>
      </c>
      <c r="M8" s="21">
        <f t="shared" si="2"/>
        <v>0</v>
      </c>
      <c r="N8" s="21">
        <f t="shared" si="3"/>
        <v>1.603</v>
      </c>
      <c r="O8" s="22">
        <f t="shared" si="4"/>
        <v>0.12387808231648711</v>
      </c>
      <c r="P8" s="22">
        <v>0.31559999999999999</v>
      </c>
      <c r="Q8" s="22">
        <v>1.5031144320782647E-2</v>
      </c>
      <c r="R8" s="22">
        <v>8.1286526122823138E-2</v>
      </c>
      <c r="S8" s="19">
        <f>((R8-Q8)/Q8)*100</f>
        <v>440.78734385134749</v>
      </c>
      <c r="T8" s="22">
        <f>((LN(R8))-(LN(Q8)))/F8</f>
        <v>0.11252372905500518</v>
      </c>
      <c r="U8" s="22">
        <f>(R8*1000)/H8</f>
        <v>8.4514999087984126</v>
      </c>
      <c r="V8" s="23">
        <v>2.0111297965095694</v>
      </c>
      <c r="W8" s="23">
        <v>0.70843637578870688</v>
      </c>
      <c r="X8" s="23">
        <v>1.3026934207208627</v>
      </c>
      <c r="Y8" s="24">
        <v>0.49</v>
      </c>
      <c r="Z8" s="25">
        <v>41.06</v>
      </c>
    </row>
    <row r="9" spans="1:26" x14ac:dyDescent="0.25">
      <c r="A9" s="3" t="s">
        <v>194</v>
      </c>
      <c r="B9" s="3" t="s">
        <v>204</v>
      </c>
      <c r="C9" s="3" t="s">
        <v>209</v>
      </c>
      <c r="D9" s="3">
        <v>4</v>
      </c>
      <c r="E9" s="4" t="s">
        <v>39</v>
      </c>
      <c r="F9" s="3">
        <v>15</v>
      </c>
      <c r="G9" s="20">
        <v>1.5</v>
      </c>
      <c r="H9" s="20">
        <v>5.2409999999999997</v>
      </c>
      <c r="I9" s="20">
        <f t="shared" si="0"/>
        <v>3.7409999999999997</v>
      </c>
      <c r="J9" s="19">
        <v>6</v>
      </c>
      <c r="K9" s="19">
        <v>0</v>
      </c>
      <c r="L9" s="20">
        <f t="shared" si="1"/>
        <v>0</v>
      </c>
      <c r="M9" s="21">
        <f t="shared" si="2"/>
        <v>0</v>
      </c>
      <c r="N9" s="21">
        <f t="shared" si="3"/>
        <v>0.87349999999999994</v>
      </c>
      <c r="O9" s="22">
        <f t="shared" si="4"/>
        <v>8.3403147447457651E-2</v>
      </c>
      <c r="P9" s="22">
        <v>0.25409999999999999</v>
      </c>
      <c r="Q9" s="22">
        <v>1.5031144320782647E-2</v>
      </c>
      <c r="R9" s="22">
        <v>7.3235355892648776E-2</v>
      </c>
      <c r="S9" s="19">
        <f>((R9-Q9)/Q9)*100</f>
        <v>387.22408839751949</v>
      </c>
      <c r="T9" s="22">
        <f>((LN(R9))-(LN(Q9)))/F9</f>
        <v>0.10557026478059992</v>
      </c>
      <c r="U9" s="22">
        <v>13.9</v>
      </c>
      <c r="V9" s="23">
        <v>2.8841165729736669</v>
      </c>
      <c r="W9" s="23">
        <v>1.1196185574613584</v>
      </c>
      <c r="X9" s="23">
        <v>1.7644980155123084</v>
      </c>
      <c r="Y9" s="24"/>
      <c r="Z9" s="25"/>
    </row>
    <row r="10" spans="1:26" x14ac:dyDescent="0.25">
      <c r="A10" s="5" t="s">
        <v>194</v>
      </c>
      <c r="B10" s="5" t="s">
        <v>204</v>
      </c>
      <c r="C10" s="5" t="s">
        <v>209</v>
      </c>
      <c r="D10" s="5">
        <v>5</v>
      </c>
      <c r="E10" s="6" t="s">
        <v>40</v>
      </c>
      <c r="F10" s="5">
        <v>15</v>
      </c>
      <c r="G10" s="26">
        <v>1.5</v>
      </c>
      <c r="H10" s="26">
        <v>5.6870000000000003</v>
      </c>
      <c r="I10" s="26">
        <f t="shared" si="0"/>
        <v>4.1870000000000003</v>
      </c>
      <c r="J10" s="27">
        <v>5</v>
      </c>
      <c r="K10" s="27">
        <v>0</v>
      </c>
      <c r="L10" s="26">
        <f t="shared" si="1"/>
        <v>0</v>
      </c>
      <c r="M10" s="28">
        <f t="shared" si="2"/>
        <v>0</v>
      </c>
      <c r="N10" s="28">
        <f t="shared" si="3"/>
        <v>1.1374</v>
      </c>
      <c r="O10" s="29">
        <f t="shared" si="4"/>
        <v>8.8847850681099891E-2</v>
      </c>
      <c r="P10" s="29">
        <v>0.20050000000000001</v>
      </c>
      <c r="Q10" s="29">
        <v>1.5031144320782647E-2</v>
      </c>
      <c r="R10" s="29">
        <v>5.784405458089667E-2</v>
      </c>
      <c r="S10" s="27">
        <f>((R10-Q10)/Q10)*100</f>
        <v>284.82801672604012</v>
      </c>
      <c r="T10" s="29">
        <f>((LN(R10))-(LN(Q10)))/F10</f>
        <v>8.9841755912843477E-2</v>
      </c>
      <c r="U10" s="29">
        <f>(R10*1000)/H10</f>
        <v>10.171277401247876</v>
      </c>
      <c r="V10" s="30">
        <v>2.8635033880677723</v>
      </c>
      <c r="W10" s="30">
        <v>1.3723795185041827</v>
      </c>
      <c r="X10" s="30">
        <v>1.4911238695635891</v>
      </c>
      <c r="Y10" s="31"/>
      <c r="Z10" s="32"/>
    </row>
    <row r="11" spans="1:26" x14ac:dyDescent="0.25">
      <c r="A11" s="3" t="s">
        <v>194</v>
      </c>
      <c r="B11" s="3" t="s">
        <v>205</v>
      </c>
      <c r="C11" s="3" t="s">
        <v>208</v>
      </c>
      <c r="D11" s="3">
        <v>1</v>
      </c>
      <c r="E11" s="4" t="s">
        <v>56</v>
      </c>
      <c r="F11" s="3">
        <v>15</v>
      </c>
      <c r="G11" s="20">
        <v>1.5</v>
      </c>
      <c r="H11" s="20">
        <v>2.738</v>
      </c>
      <c r="I11" s="20">
        <f t="shared" si="0"/>
        <v>1.238</v>
      </c>
      <c r="J11" s="19">
        <v>4</v>
      </c>
      <c r="K11" s="19">
        <v>0</v>
      </c>
      <c r="L11" s="20">
        <f t="shared" si="1"/>
        <v>0</v>
      </c>
      <c r="M11" s="21">
        <f t="shared" si="2"/>
        <v>0</v>
      </c>
      <c r="N11" s="21">
        <f t="shared" si="3"/>
        <v>0.6845</v>
      </c>
      <c r="O11" s="22">
        <f t="shared" si="4"/>
        <v>4.0117507917206176E-2</v>
      </c>
      <c r="P11" s="22">
        <v>0.1019</v>
      </c>
      <c r="Q11" s="22">
        <v>1.4E-2</v>
      </c>
      <c r="R11" s="22">
        <f>P11-(0.73*P11)</f>
        <v>2.751300000000001E-2</v>
      </c>
      <c r="S11" s="19">
        <f t="shared" ref="S11:S19" si="7">((R11-Q11)/Q11)*100</f>
        <v>96.521428571428629</v>
      </c>
      <c r="T11" s="22">
        <f t="shared" ref="T11:T19" si="8">((LN(R11))-(LN(Q11)))/F11</f>
        <v>4.5040086041977262E-2</v>
      </c>
      <c r="U11" s="22">
        <f t="shared" ref="U11:U19" si="9">(R11*1000)/H11</f>
        <v>10.04857560262966</v>
      </c>
      <c r="V11" s="23">
        <v>2.46584608132056</v>
      </c>
      <c r="W11" s="23">
        <v>1.1142382553151589</v>
      </c>
      <c r="X11" s="23">
        <v>1.3516078260054014</v>
      </c>
      <c r="Y11" s="24">
        <f>(1.2067*O11)+0.4308</f>
        <v>0.47920979680369269</v>
      </c>
      <c r="Z11" s="25">
        <v>40</v>
      </c>
    </row>
    <row r="12" spans="1:26" x14ac:dyDescent="0.25">
      <c r="A12" s="3" t="s">
        <v>194</v>
      </c>
      <c r="B12" s="3" t="s">
        <v>205</v>
      </c>
      <c r="C12" s="3" t="s">
        <v>208</v>
      </c>
      <c r="D12" s="3">
        <v>2</v>
      </c>
      <c r="E12" s="4" t="s">
        <v>57</v>
      </c>
      <c r="F12" s="3">
        <v>15</v>
      </c>
      <c r="G12" s="20">
        <v>1.5</v>
      </c>
      <c r="H12" s="20">
        <v>1.6819999999999999</v>
      </c>
      <c r="I12" s="20">
        <f t="shared" si="0"/>
        <v>0.18199999999999994</v>
      </c>
      <c r="J12" s="19">
        <v>3</v>
      </c>
      <c r="K12" s="19">
        <v>0</v>
      </c>
      <c r="L12" s="20">
        <f t="shared" si="1"/>
        <v>0</v>
      </c>
      <c r="M12" s="21">
        <v>0</v>
      </c>
      <c r="N12" s="21">
        <f t="shared" si="3"/>
        <v>0.56066666666666665</v>
      </c>
      <c r="O12" s="22">
        <f t="shared" si="4"/>
        <v>7.6345635628394621E-3</v>
      </c>
      <c r="P12" s="22">
        <v>5.8400000000000001E-2</v>
      </c>
      <c r="Q12" s="22">
        <v>1.4E-2</v>
      </c>
      <c r="R12" s="22">
        <f t="shared" ref="R12:R19" si="10">P12-(0.73*P12)</f>
        <v>1.5768000000000004E-2</v>
      </c>
      <c r="S12" s="19">
        <f t="shared" si="7"/>
        <v>12.628571428571455</v>
      </c>
      <c r="T12" s="22">
        <f t="shared" si="8"/>
        <v>7.9283493490107659E-3</v>
      </c>
      <c r="U12" s="22">
        <f t="shared" si="9"/>
        <v>9.3745541022592178</v>
      </c>
      <c r="V12" s="23">
        <v>2.0165009655862001</v>
      </c>
      <c r="W12" s="23">
        <v>0.93442196363431096</v>
      </c>
      <c r="X12" s="23">
        <v>1.0820790019518891</v>
      </c>
      <c r="Y12" s="24">
        <f t="shared" ref="Y12:Y18" si="11">(1.2067*O12)+0.4308</f>
        <v>0.44001262785127837</v>
      </c>
      <c r="Z12" s="25">
        <v>40.1</v>
      </c>
    </row>
    <row r="13" spans="1:26" x14ac:dyDescent="0.25">
      <c r="A13" s="3" t="s">
        <v>194</v>
      </c>
      <c r="B13" s="3" t="s">
        <v>205</v>
      </c>
      <c r="C13" s="3" t="s">
        <v>208</v>
      </c>
      <c r="D13" s="3">
        <v>3</v>
      </c>
      <c r="E13" s="4" t="s">
        <v>58</v>
      </c>
      <c r="F13" s="3">
        <v>15</v>
      </c>
      <c r="G13" s="20">
        <v>1.5</v>
      </c>
      <c r="H13" s="20">
        <v>3.8479999999999999</v>
      </c>
      <c r="I13" s="20">
        <f t="shared" si="0"/>
        <v>2.3479999999999999</v>
      </c>
      <c r="J13" s="19">
        <v>4</v>
      </c>
      <c r="K13" s="19">
        <v>0</v>
      </c>
      <c r="L13" s="20">
        <f t="shared" si="1"/>
        <v>0</v>
      </c>
      <c r="M13" s="21">
        <f t="shared" ref="M13:M44" si="12">K13/(J13-3)</f>
        <v>0</v>
      </c>
      <c r="N13" s="21">
        <f t="shared" si="3"/>
        <v>0.96199999999999997</v>
      </c>
      <c r="O13" s="22">
        <f t="shared" si="4"/>
        <v>6.2805894979686375E-2</v>
      </c>
      <c r="P13" s="22">
        <v>0.1226</v>
      </c>
      <c r="Q13" s="22">
        <v>1.4E-2</v>
      </c>
      <c r="R13" s="22">
        <f t="shared" si="10"/>
        <v>3.3102000000000006E-2</v>
      </c>
      <c r="S13" s="19">
        <f t="shared" si="7"/>
        <v>136.44285714285721</v>
      </c>
      <c r="T13" s="22">
        <f t="shared" si="8"/>
        <v>5.7369091593539395E-2</v>
      </c>
      <c r="U13" s="22">
        <f t="shared" si="9"/>
        <v>8.6023908523908545</v>
      </c>
      <c r="V13" s="23">
        <v>2.0542119533330201</v>
      </c>
      <c r="W13" s="23">
        <v>0.94588362632798106</v>
      </c>
      <c r="X13" s="23">
        <v>1.1083283270050388</v>
      </c>
      <c r="Y13" s="24">
        <f t="shared" si="11"/>
        <v>0.50658787347198753</v>
      </c>
      <c r="Z13" s="25">
        <v>39.799999999999997</v>
      </c>
    </row>
    <row r="14" spans="1:26" x14ac:dyDescent="0.25">
      <c r="A14" s="3" t="s">
        <v>194</v>
      </c>
      <c r="B14" s="3" t="s">
        <v>205</v>
      </c>
      <c r="C14" s="3" t="s">
        <v>208</v>
      </c>
      <c r="D14" s="3">
        <v>4</v>
      </c>
      <c r="E14" s="4" t="s">
        <v>59</v>
      </c>
      <c r="F14" s="3">
        <v>15</v>
      </c>
      <c r="G14" s="20">
        <v>1.5</v>
      </c>
      <c r="H14" s="20">
        <v>4.944</v>
      </c>
      <c r="I14" s="20">
        <f t="shared" si="0"/>
        <v>3.444</v>
      </c>
      <c r="J14" s="19">
        <v>5</v>
      </c>
      <c r="K14" s="19">
        <v>0</v>
      </c>
      <c r="L14" s="20">
        <f t="shared" si="1"/>
        <v>0</v>
      </c>
      <c r="M14" s="21">
        <f t="shared" si="12"/>
        <v>0</v>
      </c>
      <c r="N14" s="21">
        <f t="shared" si="3"/>
        <v>0.98880000000000001</v>
      </c>
      <c r="O14" s="22">
        <f t="shared" si="4"/>
        <v>7.9513974136481674E-2</v>
      </c>
      <c r="P14" s="22">
        <v>0.13289999999999999</v>
      </c>
      <c r="Q14" s="22">
        <v>1.4E-2</v>
      </c>
      <c r="R14" s="22">
        <f t="shared" si="10"/>
        <v>3.5882999999999998E-2</v>
      </c>
      <c r="S14" s="19">
        <f t="shared" si="7"/>
        <v>156.30714285714285</v>
      </c>
      <c r="T14" s="22">
        <f t="shared" si="8"/>
        <v>6.274708774134527E-2</v>
      </c>
      <c r="U14" s="22">
        <f t="shared" si="9"/>
        <v>7.2578883495145625</v>
      </c>
      <c r="V14" s="23">
        <v>2.74862965216197</v>
      </c>
      <c r="W14" s="23">
        <v>1.3383516562300874</v>
      </c>
      <c r="X14" s="23">
        <v>1.4102779959318825</v>
      </c>
      <c r="Y14" s="24">
        <f>(1.2067*O14)+0.4308</f>
        <v>0.52674951259049241</v>
      </c>
      <c r="Z14" s="25">
        <v>39.700000000000003</v>
      </c>
    </row>
    <row r="15" spans="1:26" x14ac:dyDescent="0.25">
      <c r="A15" s="5" t="s">
        <v>194</v>
      </c>
      <c r="B15" s="5" t="s">
        <v>205</v>
      </c>
      <c r="C15" s="5" t="s">
        <v>208</v>
      </c>
      <c r="D15" s="5">
        <v>5</v>
      </c>
      <c r="E15" s="6" t="s">
        <v>60</v>
      </c>
      <c r="F15" s="5">
        <v>15</v>
      </c>
      <c r="G15" s="26">
        <v>1.5</v>
      </c>
      <c r="H15" s="26">
        <v>5.7050000000000001</v>
      </c>
      <c r="I15" s="26">
        <f t="shared" si="0"/>
        <v>4.2050000000000001</v>
      </c>
      <c r="J15" s="27">
        <v>4</v>
      </c>
      <c r="K15" s="27">
        <v>0</v>
      </c>
      <c r="L15" s="26">
        <f t="shared" si="1"/>
        <v>0</v>
      </c>
      <c r="M15" s="28">
        <f t="shared" si="12"/>
        <v>0</v>
      </c>
      <c r="N15" s="28">
        <f t="shared" si="3"/>
        <v>1.42625</v>
      </c>
      <c r="O15" s="29">
        <f t="shared" si="4"/>
        <v>8.9058525013724979E-2</v>
      </c>
      <c r="P15" s="29">
        <v>0.18279999999999999</v>
      </c>
      <c r="Q15" s="29">
        <v>1.4E-2</v>
      </c>
      <c r="R15" s="29">
        <f t="shared" si="10"/>
        <v>4.9356000000000011E-2</v>
      </c>
      <c r="S15" s="27">
        <f t="shared" si="7"/>
        <v>252.54285714285723</v>
      </c>
      <c r="T15" s="29">
        <f t="shared" si="8"/>
        <v>8.4000133961401963E-2</v>
      </c>
      <c r="U15" s="29">
        <f t="shared" si="9"/>
        <v>8.6513584574934281</v>
      </c>
      <c r="V15" s="30">
        <v>2.0856775398223002</v>
      </c>
      <c r="W15" s="30">
        <v>1.0092052508523477</v>
      </c>
      <c r="X15" s="30">
        <v>1.0764722889699525</v>
      </c>
      <c r="Y15" s="31">
        <f t="shared" si="11"/>
        <v>0.53826692213406191</v>
      </c>
      <c r="Z15" s="32">
        <v>39.799999999999997</v>
      </c>
    </row>
    <row r="16" spans="1:26" x14ac:dyDescent="0.25">
      <c r="A16" s="3" t="s">
        <v>194</v>
      </c>
      <c r="B16" s="3" t="s">
        <v>205</v>
      </c>
      <c r="C16" s="3" t="s">
        <v>209</v>
      </c>
      <c r="D16" s="3">
        <v>1</v>
      </c>
      <c r="E16" s="4" t="s">
        <v>75</v>
      </c>
      <c r="F16" s="3">
        <v>15</v>
      </c>
      <c r="G16" s="20">
        <v>1.5</v>
      </c>
      <c r="H16" s="20">
        <v>6.4930000000000003</v>
      </c>
      <c r="I16" s="20">
        <f t="shared" si="0"/>
        <v>4.9930000000000003</v>
      </c>
      <c r="J16" s="19">
        <v>5</v>
      </c>
      <c r="K16" s="19">
        <v>0</v>
      </c>
      <c r="L16" s="20">
        <f t="shared" si="1"/>
        <v>0</v>
      </c>
      <c r="M16" s="21">
        <f t="shared" si="12"/>
        <v>0</v>
      </c>
      <c r="N16" s="21">
        <f t="shared" si="3"/>
        <v>1.2986</v>
      </c>
      <c r="O16" s="22">
        <f t="shared" si="4"/>
        <v>9.7683971027879027E-2</v>
      </c>
      <c r="P16" s="22">
        <v>0.26910000000000001</v>
      </c>
      <c r="Q16" s="22">
        <v>1.4E-2</v>
      </c>
      <c r="R16" s="22">
        <f t="shared" si="10"/>
        <v>7.2656999999999999E-2</v>
      </c>
      <c r="S16" s="19">
        <f t="shared" si="7"/>
        <v>418.97857142857146</v>
      </c>
      <c r="T16" s="22">
        <f t="shared" si="8"/>
        <v>0.1097794938755893</v>
      </c>
      <c r="U16" s="22">
        <f t="shared" si="9"/>
        <v>11.190050823964269</v>
      </c>
      <c r="V16" s="23">
        <v>1.8056266498904276</v>
      </c>
      <c r="W16" s="23">
        <v>0.57486474895689044</v>
      </c>
      <c r="X16" s="23">
        <v>1.2307619009335373</v>
      </c>
      <c r="Y16" s="24">
        <f>(1.2067*O16)+0.4308</f>
        <v>0.54867524783934163</v>
      </c>
      <c r="Z16" s="25">
        <v>41.8</v>
      </c>
    </row>
    <row r="17" spans="1:26" x14ac:dyDescent="0.25">
      <c r="A17" s="3" t="s">
        <v>194</v>
      </c>
      <c r="B17" s="3" t="s">
        <v>205</v>
      </c>
      <c r="C17" s="3" t="s">
        <v>209</v>
      </c>
      <c r="D17" s="3">
        <v>2</v>
      </c>
      <c r="E17" s="4" t="s">
        <v>76</v>
      </c>
      <c r="F17" s="3">
        <v>15</v>
      </c>
      <c r="G17" s="20">
        <v>1.5</v>
      </c>
      <c r="H17" s="20">
        <v>3.8650000000000002</v>
      </c>
      <c r="I17" s="20">
        <f t="shared" si="0"/>
        <v>2.3650000000000002</v>
      </c>
      <c r="J17" s="19">
        <v>5</v>
      </c>
      <c r="K17" s="19">
        <v>1</v>
      </c>
      <c r="L17" s="20">
        <f t="shared" si="1"/>
        <v>0.2</v>
      </c>
      <c r="M17" s="21">
        <f t="shared" si="12"/>
        <v>0.5</v>
      </c>
      <c r="N17" s="21">
        <f t="shared" si="3"/>
        <v>0.77300000000000002</v>
      </c>
      <c r="O17" s="22">
        <f t="shared" si="4"/>
        <v>6.309977159541473E-2</v>
      </c>
      <c r="P17" s="22">
        <v>0.2238</v>
      </c>
      <c r="Q17" s="22">
        <v>1.4E-2</v>
      </c>
      <c r="R17" s="22">
        <f t="shared" si="10"/>
        <v>6.0426000000000007E-2</v>
      </c>
      <c r="S17" s="19">
        <f t="shared" si="7"/>
        <v>331.61428571428576</v>
      </c>
      <c r="T17" s="22">
        <f t="shared" si="8"/>
        <v>9.7490809751920288E-2</v>
      </c>
      <c r="U17" s="22">
        <v>15.6</v>
      </c>
      <c r="V17" s="23">
        <v>2.5706876829705063</v>
      </c>
      <c r="W17" s="23">
        <v>0.82297712192305106</v>
      </c>
      <c r="X17" s="23">
        <v>1.747710561047455</v>
      </c>
      <c r="Y17" s="24">
        <f t="shared" si="11"/>
        <v>0.50694249438418693</v>
      </c>
      <c r="Z17" s="25">
        <v>42.3</v>
      </c>
    </row>
    <row r="18" spans="1:26" x14ac:dyDescent="0.25">
      <c r="A18" s="3" t="s">
        <v>194</v>
      </c>
      <c r="B18" s="3" t="s">
        <v>205</v>
      </c>
      <c r="C18" s="3" t="s">
        <v>209</v>
      </c>
      <c r="D18" s="3">
        <v>3</v>
      </c>
      <c r="E18" s="4" t="s">
        <v>77</v>
      </c>
      <c r="F18" s="3">
        <v>15</v>
      </c>
      <c r="G18" s="20">
        <v>1.5</v>
      </c>
      <c r="H18" s="20">
        <v>2.8420000000000001</v>
      </c>
      <c r="I18" s="20">
        <f t="shared" si="0"/>
        <v>1.3420000000000001</v>
      </c>
      <c r="J18" s="19">
        <v>4</v>
      </c>
      <c r="K18" s="19">
        <v>0</v>
      </c>
      <c r="L18" s="20">
        <f t="shared" si="1"/>
        <v>0</v>
      </c>
      <c r="M18" s="21">
        <f t="shared" si="12"/>
        <v>0</v>
      </c>
      <c r="N18" s="21">
        <f t="shared" si="3"/>
        <v>0.71050000000000002</v>
      </c>
      <c r="O18" s="22">
        <f t="shared" si="4"/>
        <v>4.2602861437782975E-2</v>
      </c>
      <c r="P18" s="22">
        <v>0.1014</v>
      </c>
      <c r="Q18" s="22">
        <v>1.4E-2</v>
      </c>
      <c r="R18" s="22">
        <f t="shared" si="10"/>
        <v>2.7378E-2</v>
      </c>
      <c r="S18" s="19">
        <f t="shared" si="7"/>
        <v>95.55714285714285</v>
      </c>
      <c r="T18" s="22">
        <f t="shared" si="8"/>
        <v>4.4712162770537488E-2</v>
      </c>
      <c r="U18" s="22">
        <f t="shared" si="9"/>
        <v>9.6333567909922593</v>
      </c>
      <c r="V18" s="23">
        <v>2.4307981170957484</v>
      </c>
      <c r="W18" s="23">
        <v>1.1213640940228824</v>
      </c>
      <c r="X18" s="23">
        <v>1.3094340230728663</v>
      </c>
      <c r="Y18" s="24">
        <f t="shared" si="11"/>
        <v>0.48220887289697273</v>
      </c>
      <c r="Z18" s="25">
        <v>42</v>
      </c>
    </row>
    <row r="19" spans="1:26" ht="15.75" thickBot="1" x14ac:dyDescent="0.3">
      <c r="A19" s="7" t="s">
        <v>194</v>
      </c>
      <c r="B19" s="7" t="s">
        <v>205</v>
      </c>
      <c r="C19" s="7" t="s">
        <v>209</v>
      </c>
      <c r="D19" s="7">
        <v>4</v>
      </c>
      <c r="E19" s="8" t="s">
        <v>78</v>
      </c>
      <c r="F19" s="7">
        <v>15</v>
      </c>
      <c r="G19" s="33">
        <v>1.5</v>
      </c>
      <c r="H19" s="33">
        <v>4.7050000000000001</v>
      </c>
      <c r="I19" s="33">
        <f t="shared" si="0"/>
        <v>3.2050000000000001</v>
      </c>
      <c r="J19" s="34">
        <v>5</v>
      </c>
      <c r="K19" s="34">
        <v>1</v>
      </c>
      <c r="L19" s="33">
        <f t="shared" si="1"/>
        <v>0.2</v>
      </c>
      <c r="M19" s="35">
        <f t="shared" si="12"/>
        <v>0.5</v>
      </c>
      <c r="N19" s="35">
        <f t="shared" si="3"/>
        <v>0.94100000000000006</v>
      </c>
      <c r="O19" s="36">
        <f t="shared" si="4"/>
        <v>7.6210710995278569E-2</v>
      </c>
      <c r="P19" s="36">
        <v>0.1867</v>
      </c>
      <c r="Q19" s="36">
        <v>1.4E-2</v>
      </c>
      <c r="R19" s="36">
        <f t="shared" si="10"/>
        <v>5.0409000000000009E-2</v>
      </c>
      <c r="S19" s="34">
        <f t="shared" si="7"/>
        <v>260.06428571428575</v>
      </c>
      <c r="T19" s="36">
        <f t="shared" si="8"/>
        <v>8.5407493396577119E-2</v>
      </c>
      <c r="U19" s="36">
        <f t="shared" si="9"/>
        <v>10.71392136025505</v>
      </c>
      <c r="V19" s="12">
        <v>4.0707464461541072</v>
      </c>
      <c r="W19" s="12">
        <v>1.794940057755134</v>
      </c>
      <c r="X19" s="12">
        <v>2.2758063883989736</v>
      </c>
      <c r="Y19" s="37">
        <f>(1.2067*O19)+0.4308</f>
        <v>0.52276346495800263</v>
      </c>
      <c r="Z19" s="38">
        <v>41.9</v>
      </c>
    </row>
    <row r="20" spans="1:26" x14ac:dyDescent="0.25">
      <c r="A20" s="3" t="s">
        <v>196</v>
      </c>
      <c r="B20" s="3" t="s">
        <v>204</v>
      </c>
      <c r="C20" s="3" t="s">
        <v>208</v>
      </c>
      <c r="D20" s="3">
        <v>1</v>
      </c>
      <c r="E20" s="4" t="s">
        <v>26</v>
      </c>
      <c r="F20" s="3">
        <v>15</v>
      </c>
      <c r="G20" s="20">
        <v>1.5</v>
      </c>
      <c r="H20" s="20">
        <v>11.638999999999999</v>
      </c>
      <c r="I20" s="20">
        <f t="shared" si="0"/>
        <v>10.138999999999999</v>
      </c>
      <c r="J20" s="19">
        <v>7</v>
      </c>
      <c r="K20" s="19">
        <v>2</v>
      </c>
      <c r="L20" s="20">
        <f t="shared" si="1"/>
        <v>0.2857142857142857</v>
      </c>
      <c r="M20" s="21">
        <f t="shared" si="12"/>
        <v>0.5</v>
      </c>
      <c r="N20" s="21">
        <f t="shared" si="3"/>
        <v>1.6627142857142856</v>
      </c>
      <c r="O20" s="22">
        <f t="shared" si="4"/>
        <v>0.13659309465677835</v>
      </c>
      <c r="P20" s="22">
        <v>0.3992</v>
      </c>
      <c r="Q20" s="22">
        <v>5.4080185650209915E-3</v>
      </c>
      <c r="R20" s="22">
        <v>9.1310396975425326E-2</v>
      </c>
      <c r="S20" s="19">
        <f t="shared" ref="S20:S31" si="13">((R20-Q20)/Q20)*100</f>
        <v>1588.4261005688857</v>
      </c>
      <c r="T20" s="22">
        <f t="shared" ref="T20:T31" si="14">((LN(R20))-(LN(Q20)))/F20</f>
        <v>0.18842545910399194</v>
      </c>
      <c r="U20" s="22">
        <f t="shared" ref="U20:U31" si="15">(R20*1000)/H20</f>
        <v>7.8452098097280976</v>
      </c>
      <c r="V20" s="23">
        <v>2.252945519712596</v>
      </c>
      <c r="W20" s="23">
        <v>0.74897904231326207</v>
      </c>
      <c r="X20" s="23">
        <v>1.5039664773993338</v>
      </c>
      <c r="Y20" s="24">
        <v>0.45</v>
      </c>
      <c r="Z20" s="25">
        <v>43.06</v>
      </c>
    </row>
    <row r="21" spans="1:26" x14ac:dyDescent="0.25">
      <c r="A21" s="3" t="s">
        <v>196</v>
      </c>
      <c r="B21" s="3" t="s">
        <v>204</v>
      </c>
      <c r="C21" s="3" t="s">
        <v>208</v>
      </c>
      <c r="D21" s="3">
        <v>2</v>
      </c>
      <c r="E21" s="4" t="s">
        <v>27</v>
      </c>
      <c r="F21" s="3">
        <v>15</v>
      </c>
      <c r="G21" s="20">
        <v>1.5</v>
      </c>
      <c r="H21" s="20">
        <v>17.640999999999998</v>
      </c>
      <c r="I21" s="20">
        <f t="shared" si="0"/>
        <v>16.140999999999998</v>
      </c>
      <c r="J21" s="19">
        <v>6</v>
      </c>
      <c r="K21" s="19">
        <v>0</v>
      </c>
      <c r="L21" s="20">
        <f t="shared" si="1"/>
        <v>0</v>
      </c>
      <c r="M21" s="21">
        <f t="shared" si="12"/>
        <v>0</v>
      </c>
      <c r="N21" s="21">
        <f t="shared" si="3"/>
        <v>2.9401666666666664</v>
      </c>
      <c r="O21" s="22">
        <f t="shared" si="4"/>
        <v>0.16431737534707361</v>
      </c>
      <c r="P21" s="22">
        <v>0.29049999999999998</v>
      </c>
      <c r="Q21" s="22">
        <v>5.4080185650209915E-3</v>
      </c>
      <c r="R21" s="22">
        <v>5.7834530026109707E-2</v>
      </c>
      <c r="S21" s="19">
        <f t="shared" si="13"/>
        <v>969.42181005410839</v>
      </c>
      <c r="T21" s="22">
        <f t="shared" si="14"/>
        <v>0.1579802153988647</v>
      </c>
      <c r="U21" s="22">
        <f t="shared" si="15"/>
        <v>3.2784156241771845</v>
      </c>
      <c r="V21" s="23">
        <v>2.5010316815072891</v>
      </c>
      <c r="W21" s="23">
        <v>1.1631708177399225</v>
      </c>
      <c r="X21" s="23">
        <v>1.3378608637673668</v>
      </c>
      <c r="Y21" s="24">
        <v>0.5</v>
      </c>
      <c r="Z21" s="25">
        <v>39.94</v>
      </c>
    </row>
    <row r="22" spans="1:26" x14ac:dyDescent="0.25">
      <c r="A22" s="3" t="s">
        <v>196</v>
      </c>
      <c r="B22" s="3" t="s">
        <v>204</v>
      </c>
      <c r="C22" s="3" t="s">
        <v>208</v>
      </c>
      <c r="D22" s="3">
        <v>3</v>
      </c>
      <c r="E22" s="4" t="s">
        <v>28</v>
      </c>
      <c r="F22" s="3">
        <v>15</v>
      </c>
      <c r="G22" s="20">
        <v>1.5</v>
      </c>
      <c r="H22" s="20">
        <v>20.236000000000001</v>
      </c>
      <c r="I22" s="20">
        <f t="shared" si="0"/>
        <v>18.736000000000001</v>
      </c>
      <c r="J22" s="19">
        <v>6</v>
      </c>
      <c r="K22" s="19">
        <v>0</v>
      </c>
      <c r="L22" s="20">
        <f t="shared" si="1"/>
        <v>0</v>
      </c>
      <c r="M22" s="21">
        <f t="shared" si="12"/>
        <v>0</v>
      </c>
      <c r="N22" s="21">
        <f t="shared" si="3"/>
        <v>3.3726666666666669</v>
      </c>
      <c r="O22" s="22">
        <f t="shared" si="4"/>
        <v>0.17346653922143501</v>
      </c>
      <c r="P22" s="22">
        <v>0.32150000000000001</v>
      </c>
      <c r="Q22" s="22">
        <v>5.4080185650209915E-3</v>
      </c>
      <c r="R22" s="22">
        <v>8.0374999999999974E-2</v>
      </c>
      <c r="S22" s="19">
        <f t="shared" si="13"/>
        <v>1386.2190104128831</v>
      </c>
      <c r="T22" s="22">
        <f t="shared" si="14"/>
        <v>0.1799213607294608</v>
      </c>
      <c r="U22" s="22">
        <f t="shared" si="15"/>
        <v>3.9718817948211091</v>
      </c>
      <c r="V22" s="23">
        <v>1.7589208374014142</v>
      </c>
      <c r="W22" s="23">
        <v>0.69212491065426884</v>
      </c>
      <c r="X22" s="23">
        <v>1.0667959267471454</v>
      </c>
      <c r="Y22" s="24">
        <v>0.48</v>
      </c>
      <c r="Z22" s="25">
        <v>40.71</v>
      </c>
    </row>
    <row r="23" spans="1:26" x14ac:dyDescent="0.25">
      <c r="A23" s="3" t="s">
        <v>196</v>
      </c>
      <c r="B23" s="3" t="s">
        <v>204</v>
      </c>
      <c r="C23" s="3" t="s">
        <v>208</v>
      </c>
      <c r="D23" s="3">
        <v>4</v>
      </c>
      <c r="E23" s="4" t="s">
        <v>29</v>
      </c>
      <c r="F23" s="3">
        <v>15</v>
      </c>
      <c r="G23" s="20">
        <v>1.5</v>
      </c>
      <c r="H23" s="20">
        <v>19.794</v>
      </c>
      <c r="I23" s="20">
        <f t="shared" si="0"/>
        <v>18.294</v>
      </c>
      <c r="J23" s="19">
        <v>5</v>
      </c>
      <c r="K23" s="19">
        <v>0</v>
      </c>
      <c r="L23" s="20">
        <f t="shared" si="1"/>
        <v>0</v>
      </c>
      <c r="M23" s="21">
        <f t="shared" si="12"/>
        <v>0</v>
      </c>
      <c r="N23" s="21">
        <f t="shared" si="3"/>
        <v>3.9588000000000001</v>
      </c>
      <c r="O23" s="22">
        <f t="shared" si="4"/>
        <v>0.17199425022442233</v>
      </c>
      <c r="P23" s="22">
        <v>0.3206</v>
      </c>
      <c r="Q23" s="22">
        <v>5.4080185650209915E-3</v>
      </c>
      <c r="R23" s="22">
        <v>6.9714362416107345E-2</v>
      </c>
      <c r="S23" s="19">
        <f t="shared" si="13"/>
        <v>1189.0925128663412</v>
      </c>
      <c r="T23" s="22">
        <f t="shared" si="14"/>
        <v>0.17043490569416037</v>
      </c>
      <c r="U23" s="22">
        <f t="shared" si="15"/>
        <v>3.521994665863764</v>
      </c>
      <c r="V23" s="23">
        <v>2.1046349685049117</v>
      </c>
      <c r="W23" s="23">
        <v>0.77471387285410653</v>
      </c>
      <c r="X23" s="23">
        <v>1.3299210956508052</v>
      </c>
      <c r="Y23" s="24">
        <v>0.49</v>
      </c>
      <c r="Z23" s="25">
        <v>39.909999999999997</v>
      </c>
    </row>
    <row r="24" spans="1:26" x14ac:dyDescent="0.25">
      <c r="A24" s="5" t="s">
        <v>196</v>
      </c>
      <c r="B24" s="5" t="s">
        <v>204</v>
      </c>
      <c r="C24" s="5" t="s">
        <v>208</v>
      </c>
      <c r="D24" s="5">
        <v>5</v>
      </c>
      <c r="E24" s="6" t="s">
        <v>30</v>
      </c>
      <c r="F24" s="5">
        <v>15</v>
      </c>
      <c r="G24" s="26">
        <v>1.5</v>
      </c>
      <c r="H24" s="26">
        <v>13.738</v>
      </c>
      <c r="I24" s="26">
        <f t="shared" si="0"/>
        <v>12.238</v>
      </c>
      <c r="J24" s="27">
        <v>6</v>
      </c>
      <c r="K24" s="27">
        <v>2</v>
      </c>
      <c r="L24" s="26">
        <f t="shared" si="1"/>
        <v>0.33333333333333331</v>
      </c>
      <c r="M24" s="28">
        <f t="shared" si="12"/>
        <v>0.66666666666666663</v>
      </c>
      <c r="N24" s="28">
        <f t="shared" si="3"/>
        <v>2.2896666666666667</v>
      </c>
      <c r="O24" s="29">
        <f t="shared" si="4"/>
        <v>0.14764670717890169</v>
      </c>
      <c r="P24" s="29">
        <v>0.25380000000000003</v>
      </c>
      <c r="Q24" s="29">
        <v>5.4080185650209915E-3</v>
      </c>
      <c r="R24" s="29">
        <v>5.8402224123182168E-2</v>
      </c>
      <c r="S24" s="27">
        <f t="shared" si="13"/>
        <v>979.91907610907913</v>
      </c>
      <c r="T24" s="29">
        <f t="shared" si="14"/>
        <v>0.15863141345294576</v>
      </c>
      <c r="U24" s="29">
        <f t="shared" si="15"/>
        <v>4.2511445714938247</v>
      </c>
      <c r="V24" s="30">
        <v>2.0030606744175841</v>
      </c>
      <c r="W24" s="30">
        <v>0.97905999632543972</v>
      </c>
      <c r="X24" s="30">
        <v>1.0240006780921442</v>
      </c>
      <c r="Y24" s="31">
        <v>0.51</v>
      </c>
      <c r="Z24" s="32">
        <v>39.31</v>
      </c>
    </row>
    <row r="25" spans="1:26" x14ac:dyDescent="0.25">
      <c r="A25" s="3" t="s">
        <v>196</v>
      </c>
      <c r="B25" s="3" t="s">
        <v>204</v>
      </c>
      <c r="C25" s="3" t="s">
        <v>209</v>
      </c>
      <c r="D25" s="3">
        <v>1</v>
      </c>
      <c r="E25" s="4" t="s">
        <v>46</v>
      </c>
      <c r="F25" s="3">
        <v>15</v>
      </c>
      <c r="G25" s="20">
        <v>1.5</v>
      </c>
      <c r="H25" s="20">
        <v>11.561999999999999</v>
      </c>
      <c r="I25" s="20">
        <f t="shared" si="0"/>
        <v>10.061999999999999</v>
      </c>
      <c r="J25" s="19">
        <v>6</v>
      </c>
      <c r="K25" s="19">
        <v>0</v>
      </c>
      <c r="L25" s="20">
        <f t="shared" si="1"/>
        <v>0</v>
      </c>
      <c r="M25" s="21">
        <f t="shared" si="12"/>
        <v>0</v>
      </c>
      <c r="N25" s="21">
        <f t="shared" si="3"/>
        <v>1.9269999999999998</v>
      </c>
      <c r="O25" s="22">
        <f t="shared" si="4"/>
        <v>0.1361505833701413</v>
      </c>
      <c r="P25" s="22">
        <v>0.2064</v>
      </c>
      <c r="Q25" s="22">
        <v>9.7541266287811193E-3</v>
      </c>
      <c r="R25" s="22">
        <v>5.0261077844311414E-2</v>
      </c>
      <c r="S25" s="19">
        <f t="shared" si="13"/>
        <v>415.28014508247225</v>
      </c>
      <c r="T25" s="22">
        <f t="shared" si="14"/>
        <v>0.10930270252073075</v>
      </c>
      <c r="U25" s="22">
        <f t="shared" si="15"/>
        <v>4.3470920121355663</v>
      </c>
      <c r="V25" s="23">
        <v>2.3060954929211199</v>
      </c>
      <c r="W25" s="23">
        <v>1.2441181633789968</v>
      </c>
      <c r="X25" s="23">
        <v>1.0619773295421229</v>
      </c>
      <c r="Y25" s="24">
        <v>0.59</v>
      </c>
      <c r="Z25" s="25">
        <v>32.86</v>
      </c>
    </row>
    <row r="26" spans="1:26" x14ac:dyDescent="0.25">
      <c r="A26" s="3" t="s">
        <v>196</v>
      </c>
      <c r="B26" s="3" t="s">
        <v>204</v>
      </c>
      <c r="C26" s="3" t="s">
        <v>209</v>
      </c>
      <c r="D26" s="3">
        <v>2</v>
      </c>
      <c r="E26" s="4" t="s">
        <v>47</v>
      </c>
      <c r="F26" s="3">
        <v>15</v>
      </c>
      <c r="G26" s="20">
        <v>1.5</v>
      </c>
      <c r="H26" s="20">
        <v>9.2579999999999991</v>
      </c>
      <c r="I26" s="20">
        <f t="shared" si="0"/>
        <v>7.7579999999999991</v>
      </c>
      <c r="J26" s="19">
        <v>6</v>
      </c>
      <c r="K26" s="19">
        <v>0</v>
      </c>
      <c r="L26" s="20">
        <f t="shared" si="1"/>
        <v>0</v>
      </c>
      <c r="M26" s="21">
        <f t="shared" si="12"/>
        <v>0</v>
      </c>
      <c r="N26" s="21">
        <f t="shared" si="3"/>
        <v>1.5429999999999999</v>
      </c>
      <c r="O26" s="22">
        <f t="shared" si="4"/>
        <v>0.12133486230006096</v>
      </c>
      <c r="P26" s="22">
        <v>0.27960000000000002</v>
      </c>
      <c r="Q26" s="22">
        <v>9.7541266287811193E-3</v>
      </c>
      <c r="R26" s="22">
        <v>6.5617946505608288E-2</v>
      </c>
      <c r="S26" s="19">
        <f t="shared" si="13"/>
        <v>572.71985491752775</v>
      </c>
      <c r="T26" s="22">
        <f t="shared" si="14"/>
        <v>0.12707725292473748</v>
      </c>
      <c r="U26" s="22">
        <f t="shared" si="15"/>
        <v>7.0877021500981092</v>
      </c>
      <c r="V26" s="23">
        <v>1.7521797569398965</v>
      </c>
      <c r="W26" s="23">
        <v>0.76616241115268946</v>
      </c>
      <c r="X26" s="23">
        <v>0.98601734578720712</v>
      </c>
      <c r="Y26" s="24">
        <v>0.56999999999999995</v>
      </c>
      <c r="Z26" s="25">
        <v>33.9</v>
      </c>
    </row>
    <row r="27" spans="1:26" x14ac:dyDescent="0.25">
      <c r="A27" s="3" t="s">
        <v>196</v>
      </c>
      <c r="B27" s="3" t="s">
        <v>204</v>
      </c>
      <c r="C27" s="3" t="s">
        <v>209</v>
      </c>
      <c r="D27" s="3">
        <v>3</v>
      </c>
      <c r="E27" s="4" t="s">
        <v>48</v>
      </c>
      <c r="F27" s="3">
        <v>15</v>
      </c>
      <c r="G27" s="20">
        <v>1.5</v>
      </c>
      <c r="H27" s="20">
        <v>7.27</v>
      </c>
      <c r="I27" s="20">
        <f t="shared" si="0"/>
        <v>5.77</v>
      </c>
      <c r="J27" s="19">
        <v>4</v>
      </c>
      <c r="K27" s="19">
        <v>1</v>
      </c>
      <c r="L27" s="20">
        <f t="shared" si="1"/>
        <v>0.25</v>
      </c>
      <c r="M27" s="21">
        <f t="shared" si="12"/>
        <v>1</v>
      </c>
      <c r="N27" s="21">
        <f t="shared" si="3"/>
        <v>1.8174999999999999</v>
      </c>
      <c r="O27" s="22">
        <f t="shared" si="4"/>
        <v>0.1052194122291509</v>
      </c>
      <c r="P27" s="22">
        <v>0.28410000000000002</v>
      </c>
      <c r="Q27" s="22">
        <v>9.7541266287811193E-3</v>
      </c>
      <c r="R27" s="22">
        <v>7.0745006570302249E-2</v>
      </c>
      <c r="S27" s="19">
        <f t="shared" si="13"/>
        <v>625.28283938366894</v>
      </c>
      <c r="T27" s="22">
        <f t="shared" si="14"/>
        <v>0.13209276773840661</v>
      </c>
      <c r="U27" s="22">
        <f t="shared" si="15"/>
        <v>9.7310875612520302</v>
      </c>
      <c r="V27" s="23">
        <v>1.4060464346353756</v>
      </c>
      <c r="W27" s="23">
        <v>0.51294264170099502</v>
      </c>
      <c r="X27" s="23">
        <v>0.89310379293438058</v>
      </c>
      <c r="Y27" s="24">
        <v>0.6</v>
      </c>
      <c r="Z27" s="25">
        <v>32.130000000000003</v>
      </c>
    </row>
    <row r="28" spans="1:26" x14ac:dyDescent="0.25">
      <c r="A28" s="3" t="s">
        <v>196</v>
      </c>
      <c r="B28" s="3" t="s">
        <v>204</v>
      </c>
      <c r="C28" s="3" t="s">
        <v>209</v>
      </c>
      <c r="D28" s="3">
        <v>4</v>
      </c>
      <c r="E28" s="4" t="s">
        <v>49</v>
      </c>
      <c r="F28" s="3">
        <v>15</v>
      </c>
      <c r="G28" s="20">
        <v>1.5</v>
      </c>
      <c r="H28" s="20">
        <v>8.7270000000000003</v>
      </c>
      <c r="I28" s="20">
        <f t="shared" si="0"/>
        <v>7.2270000000000003</v>
      </c>
      <c r="J28" s="19">
        <v>6</v>
      </c>
      <c r="K28" s="19">
        <v>3</v>
      </c>
      <c r="L28" s="20">
        <f t="shared" si="1"/>
        <v>0.5</v>
      </c>
      <c r="M28" s="21">
        <f t="shared" si="12"/>
        <v>1</v>
      </c>
      <c r="N28" s="21">
        <f t="shared" si="3"/>
        <v>1.4545000000000001</v>
      </c>
      <c r="O28" s="22">
        <f t="shared" si="4"/>
        <v>0.11739710400486732</v>
      </c>
      <c r="P28" s="22">
        <v>0.31169999999999998</v>
      </c>
      <c r="Q28" s="22">
        <v>9.7541266287811193E-3</v>
      </c>
      <c r="R28" s="22">
        <v>8.7135647279549769E-2</v>
      </c>
      <c r="S28" s="19">
        <f t="shared" si="13"/>
        <v>793.32085378553541</v>
      </c>
      <c r="T28" s="22">
        <f t="shared" si="14"/>
        <v>0.14598504194053785</v>
      </c>
      <c r="U28" s="22">
        <f t="shared" si="15"/>
        <v>9.9846049363526728</v>
      </c>
      <c r="V28" s="23">
        <v>2.7785909368591977</v>
      </c>
      <c r="W28" s="23">
        <v>0.95866502242359641</v>
      </c>
      <c r="X28" s="23">
        <v>1.8199259144356013</v>
      </c>
      <c r="Y28" s="24"/>
      <c r="Z28" s="25"/>
    </row>
    <row r="29" spans="1:26" x14ac:dyDescent="0.25">
      <c r="A29" s="5" t="s">
        <v>196</v>
      </c>
      <c r="B29" s="5" t="s">
        <v>204</v>
      </c>
      <c r="C29" s="5" t="s">
        <v>209</v>
      </c>
      <c r="D29" s="5">
        <v>5</v>
      </c>
      <c r="E29" s="6" t="s">
        <v>50</v>
      </c>
      <c r="F29" s="5">
        <v>15</v>
      </c>
      <c r="G29" s="26">
        <v>1.5</v>
      </c>
      <c r="H29" s="26">
        <v>17.995000000000001</v>
      </c>
      <c r="I29" s="26">
        <v>16.5</v>
      </c>
      <c r="J29" s="27">
        <v>7</v>
      </c>
      <c r="K29" s="27">
        <v>2</v>
      </c>
      <c r="L29" s="26">
        <f t="shared" si="1"/>
        <v>0.2857142857142857</v>
      </c>
      <c r="M29" s="28">
        <f t="shared" si="12"/>
        <v>0.5</v>
      </c>
      <c r="N29" s="28">
        <f t="shared" si="3"/>
        <v>2.5707142857142857</v>
      </c>
      <c r="O29" s="29">
        <f t="shared" si="4"/>
        <v>0.1656419222281886</v>
      </c>
      <c r="P29" s="29">
        <v>0.3085</v>
      </c>
      <c r="Q29" s="29">
        <v>9.7541266287811193E-3</v>
      </c>
      <c r="R29" s="29">
        <v>7.5184399712437067E-2</v>
      </c>
      <c r="S29" s="27">
        <f t="shared" si="13"/>
        <v>670.79581364664068</v>
      </c>
      <c r="T29" s="29">
        <f t="shared" si="14"/>
        <v>0.13615022129050738</v>
      </c>
      <c r="U29" s="29">
        <f t="shared" si="15"/>
        <v>4.1780716705994481</v>
      </c>
      <c r="V29" s="30">
        <v>3.3712473498884634</v>
      </c>
      <c r="W29" s="30">
        <v>1.2037781833600643</v>
      </c>
      <c r="X29" s="30">
        <v>2.1674691665283987</v>
      </c>
      <c r="Y29" s="31"/>
      <c r="Z29" s="32"/>
    </row>
    <row r="30" spans="1:26" x14ac:dyDescent="0.25">
      <c r="A30" s="3" t="s">
        <v>196</v>
      </c>
      <c r="B30" s="3" t="s">
        <v>205</v>
      </c>
      <c r="C30" s="3" t="s">
        <v>208</v>
      </c>
      <c r="D30" s="3">
        <v>1</v>
      </c>
      <c r="E30" s="4" t="s">
        <v>65</v>
      </c>
      <c r="F30" s="3">
        <v>15</v>
      </c>
      <c r="G30" s="20">
        <v>1.5</v>
      </c>
      <c r="H30" s="20">
        <v>6.7690000000000001</v>
      </c>
      <c r="I30" s="20">
        <f t="shared" si="0"/>
        <v>5.2690000000000001</v>
      </c>
      <c r="J30" s="19">
        <v>5</v>
      </c>
      <c r="K30" s="19">
        <v>1</v>
      </c>
      <c r="L30" s="20">
        <f t="shared" si="1"/>
        <v>0.2</v>
      </c>
      <c r="M30" s="21">
        <f t="shared" si="12"/>
        <v>0.5</v>
      </c>
      <c r="N30" s="21">
        <f t="shared" si="3"/>
        <v>1.3538000000000001</v>
      </c>
      <c r="O30" s="22">
        <f t="shared" si="4"/>
        <v>0.10045921716122042</v>
      </c>
      <c r="P30" s="22">
        <v>0.37219999999999998</v>
      </c>
      <c r="Q30" s="22">
        <v>1.4501671371372222E-2</v>
      </c>
      <c r="R30" s="22">
        <v>8.6091478260869506E-2</v>
      </c>
      <c r="S30" s="19">
        <f t="shared" si="13"/>
        <v>493.665902751202</v>
      </c>
      <c r="T30" s="22">
        <f t="shared" si="14"/>
        <v>0.11874310145717108</v>
      </c>
      <c r="U30" s="22">
        <f t="shared" si="15"/>
        <v>12.718492873521866</v>
      </c>
      <c r="V30" s="23">
        <v>2.7858013591464865</v>
      </c>
      <c r="W30" s="23">
        <v>1.1430949217988902</v>
      </c>
      <c r="X30" s="23">
        <v>1.6427064373475964</v>
      </c>
      <c r="Y30" s="24">
        <v>0.71</v>
      </c>
      <c r="Z30" s="25">
        <v>27.59</v>
      </c>
    </row>
    <row r="31" spans="1:26" x14ac:dyDescent="0.25">
      <c r="A31" s="3" t="s">
        <v>196</v>
      </c>
      <c r="B31" s="3" t="s">
        <v>205</v>
      </c>
      <c r="C31" s="3" t="s">
        <v>208</v>
      </c>
      <c r="D31" s="3">
        <v>2</v>
      </c>
      <c r="E31" s="4" t="s">
        <v>66</v>
      </c>
      <c r="F31" s="3">
        <v>15</v>
      </c>
      <c r="G31" s="20">
        <v>1.5</v>
      </c>
      <c r="H31" s="20">
        <v>8.2230000000000008</v>
      </c>
      <c r="I31" s="20">
        <f t="shared" si="0"/>
        <v>6.7230000000000008</v>
      </c>
      <c r="J31" s="19">
        <v>7</v>
      </c>
      <c r="K31" s="19">
        <v>2</v>
      </c>
      <c r="L31" s="20">
        <f t="shared" si="1"/>
        <v>0.2857142857142857</v>
      </c>
      <c r="M31" s="21">
        <f t="shared" si="12"/>
        <v>0.5</v>
      </c>
      <c r="N31" s="21">
        <f t="shared" si="3"/>
        <v>1.1747142857142858</v>
      </c>
      <c r="O31" s="22">
        <f t="shared" si="4"/>
        <v>0.11343133319203962</v>
      </c>
      <c r="P31" s="22">
        <v>0.37819999999999998</v>
      </c>
      <c r="Q31" s="22">
        <v>1.4501671371372222E-2</v>
      </c>
      <c r="R31" s="22">
        <v>0.16095152671755722</v>
      </c>
      <c r="S31" s="19">
        <f t="shared" si="13"/>
        <v>1009.8825962591591</v>
      </c>
      <c r="T31" s="22">
        <f t="shared" si="14"/>
        <v>0.16045595557256309</v>
      </c>
      <c r="U31" s="22">
        <f t="shared" si="15"/>
        <v>19.573334150256258</v>
      </c>
      <c r="V31" s="23">
        <v>3.1978226442914832</v>
      </c>
      <c r="W31" s="23">
        <v>1.3013909434450575</v>
      </c>
      <c r="X31" s="23">
        <v>1.896431700846426</v>
      </c>
      <c r="Y31" s="24">
        <v>0.71</v>
      </c>
      <c r="Z31" s="25">
        <v>26.9</v>
      </c>
    </row>
    <row r="32" spans="1:26" x14ac:dyDescent="0.25">
      <c r="A32" s="3" t="s">
        <v>196</v>
      </c>
      <c r="B32" s="3" t="s">
        <v>205</v>
      </c>
      <c r="C32" s="3" t="s">
        <v>208</v>
      </c>
      <c r="D32" s="3">
        <v>3</v>
      </c>
      <c r="E32" s="4" t="s">
        <v>67</v>
      </c>
      <c r="F32" s="3">
        <v>15</v>
      </c>
      <c r="G32" s="20">
        <v>1.5</v>
      </c>
      <c r="H32" s="20">
        <v>3.0249999999999999</v>
      </c>
      <c r="I32" s="20">
        <f t="shared" si="0"/>
        <v>1.5249999999999999</v>
      </c>
      <c r="J32" s="19">
        <v>4</v>
      </c>
      <c r="K32" s="19">
        <v>0</v>
      </c>
      <c r="L32" s="20">
        <f t="shared" si="1"/>
        <v>0</v>
      </c>
      <c r="M32" s="21">
        <f t="shared" si="12"/>
        <v>0</v>
      </c>
      <c r="N32" s="21">
        <f t="shared" si="3"/>
        <v>0.75624999999999998</v>
      </c>
      <c r="O32" s="22">
        <v>4.7E-2</v>
      </c>
      <c r="P32" s="22">
        <v>5.2900000000000003E-2</v>
      </c>
      <c r="Q32" s="22"/>
      <c r="R32" s="22"/>
      <c r="S32" s="19">
        <f>AVERAGE(S30:S31,S34)</f>
        <v>611.89419875305305</v>
      </c>
      <c r="T32" s="22">
        <f t="shared" ref="T32:U32" si="16">AVERAGE(T30:T31,T34)</f>
        <v>0.1255900359962859</v>
      </c>
      <c r="U32" s="22">
        <f t="shared" si="16"/>
        <v>13.187809698986101</v>
      </c>
      <c r="V32" s="23">
        <v>4.5638133797754632</v>
      </c>
      <c r="W32" s="23">
        <v>2.3705538600931679</v>
      </c>
      <c r="X32" s="23">
        <v>2.1932595196822953</v>
      </c>
      <c r="Y32" s="24">
        <v>0.69</v>
      </c>
      <c r="Z32" s="25">
        <v>28.41</v>
      </c>
    </row>
    <row r="33" spans="1:26" x14ac:dyDescent="0.25">
      <c r="A33" s="3" t="s">
        <v>196</v>
      </c>
      <c r="B33" s="3" t="s">
        <v>205</v>
      </c>
      <c r="C33" s="3" t="s">
        <v>208</v>
      </c>
      <c r="D33" s="3">
        <v>4</v>
      </c>
      <c r="E33" s="4" t="s">
        <v>68</v>
      </c>
      <c r="F33" s="3">
        <v>15</v>
      </c>
      <c r="G33" s="20">
        <v>1.5</v>
      </c>
      <c r="H33" s="20">
        <v>6.4930000000000003</v>
      </c>
      <c r="I33" s="20">
        <f t="shared" si="0"/>
        <v>4.9930000000000003</v>
      </c>
      <c r="J33" s="19">
        <v>6</v>
      </c>
      <c r="K33" s="19">
        <v>1</v>
      </c>
      <c r="L33" s="20">
        <f t="shared" si="1"/>
        <v>0.16666666666666666</v>
      </c>
      <c r="M33" s="21">
        <f t="shared" si="12"/>
        <v>0.33333333333333331</v>
      </c>
      <c r="N33" s="21">
        <f t="shared" si="3"/>
        <v>1.0821666666666667</v>
      </c>
      <c r="O33" s="22">
        <f t="shared" si="4"/>
        <v>9.7683971027879027E-2</v>
      </c>
      <c r="P33" s="22">
        <v>0.1075</v>
      </c>
      <c r="Q33" s="22"/>
      <c r="R33" s="22"/>
      <c r="S33" s="19">
        <f>AVERAGE(S30:S31,S34)</f>
        <v>611.89419875305305</v>
      </c>
      <c r="T33" s="22">
        <f t="shared" ref="T33:U33" si="17">AVERAGE(T30:T31,T34)</f>
        <v>0.1255900359962859</v>
      </c>
      <c r="U33" s="22">
        <f t="shared" si="17"/>
        <v>13.187809698986101</v>
      </c>
      <c r="V33" s="23">
        <v>3.5985944703811938</v>
      </c>
      <c r="W33" s="23">
        <v>1.5624689634294457</v>
      </c>
      <c r="X33" s="23">
        <v>2.0361255069517479</v>
      </c>
      <c r="Y33" s="24"/>
      <c r="Z33" s="25"/>
    </row>
    <row r="34" spans="1:26" x14ac:dyDescent="0.25">
      <c r="A34" s="5" t="s">
        <v>196</v>
      </c>
      <c r="B34" s="5" t="s">
        <v>205</v>
      </c>
      <c r="C34" s="5" t="s">
        <v>208</v>
      </c>
      <c r="D34" s="5">
        <v>5</v>
      </c>
      <c r="E34" s="6" t="s">
        <v>69</v>
      </c>
      <c r="F34" s="5">
        <v>15</v>
      </c>
      <c r="G34" s="26">
        <v>1.5</v>
      </c>
      <c r="H34" s="26">
        <v>8.6180000000000003</v>
      </c>
      <c r="I34" s="26">
        <f t="shared" ref="I34:I65" si="18">H34-G34</f>
        <v>7.1180000000000003</v>
      </c>
      <c r="J34" s="27">
        <v>6</v>
      </c>
      <c r="K34" s="27">
        <v>1</v>
      </c>
      <c r="L34" s="26">
        <f t="shared" ref="L34:L65" si="19">K34/J34</f>
        <v>0.16666666666666666</v>
      </c>
      <c r="M34" s="28">
        <f t="shared" si="12"/>
        <v>0.33333333333333331</v>
      </c>
      <c r="N34" s="28">
        <f t="shared" ref="N34:N68" si="20">H34/J34</f>
        <v>1.4363333333333335</v>
      </c>
      <c r="O34" s="29">
        <f t="shared" ref="O34:O68" si="21">((LN(H34))-(LN(G34)))/F34</f>
        <v>0.1165591954056988</v>
      </c>
      <c r="P34" s="29">
        <v>0.16400000000000001</v>
      </c>
      <c r="Q34" s="29">
        <v>1.4501671371372222E-2</v>
      </c>
      <c r="R34" s="29">
        <v>6.2666666666666732E-2</v>
      </c>
      <c r="S34" s="27">
        <f>((R34-Q34)/Q34)*100</f>
        <v>332.13409724879801</v>
      </c>
      <c r="T34" s="29">
        <f>((LN(R34))-(LN(Q34)))/F34</f>
        <v>9.7571050959123565E-2</v>
      </c>
      <c r="U34" s="29">
        <f>(R34*1000)/H34</f>
        <v>7.2716020731801727</v>
      </c>
      <c r="V34" s="30">
        <v>3.7744355648877654</v>
      </c>
      <c r="W34" s="30">
        <v>1.5381097583339991</v>
      </c>
      <c r="X34" s="30">
        <v>2.2363258065537659</v>
      </c>
      <c r="Y34" s="31"/>
      <c r="Z34" s="32"/>
    </row>
    <row r="35" spans="1:26" x14ac:dyDescent="0.25">
      <c r="A35" s="3" t="s">
        <v>196</v>
      </c>
      <c r="B35" s="3" t="s">
        <v>205</v>
      </c>
      <c r="C35" s="3" t="s">
        <v>209</v>
      </c>
      <c r="D35" s="3">
        <v>1</v>
      </c>
      <c r="E35" s="4" t="s">
        <v>84</v>
      </c>
      <c r="F35" s="3">
        <v>15</v>
      </c>
      <c r="G35" s="20">
        <v>1.5</v>
      </c>
      <c r="H35" s="20">
        <v>7.4130000000000003</v>
      </c>
      <c r="I35" s="20">
        <f t="shared" si="18"/>
        <v>5.9130000000000003</v>
      </c>
      <c r="J35" s="19">
        <v>6</v>
      </c>
      <c r="K35" s="19">
        <v>2</v>
      </c>
      <c r="L35" s="20">
        <f t="shared" si="19"/>
        <v>0.33333333333333331</v>
      </c>
      <c r="M35" s="21">
        <f t="shared" si="12"/>
        <v>0.66666666666666663</v>
      </c>
      <c r="N35" s="21">
        <f t="shared" si="20"/>
        <v>1.2355</v>
      </c>
      <c r="O35" s="22">
        <f t="shared" si="21"/>
        <v>0.10651800717109455</v>
      </c>
      <c r="P35" s="22">
        <v>0.109</v>
      </c>
      <c r="Q35" s="22">
        <v>8.0362569981338259E-3</v>
      </c>
      <c r="R35" s="22">
        <v>2.6635338345864686E-2</v>
      </c>
      <c r="S35" s="19">
        <f>((R35-Q35)/Q35)*100</f>
        <v>231.4396036867652</v>
      </c>
      <c r="T35" s="22">
        <f>((LN(R35))-(LN(Q35)))/F35</f>
        <v>7.9885027736592062E-2</v>
      </c>
      <c r="U35" s="22">
        <f>(R35*1000)/H35</f>
        <v>3.5930579179636699</v>
      </c>
      <c r="V35" s="23">
        <v>4.4012388200875296</v>
      </c>
      <c r="W35" s="23">
        <v>1.7370899124791297</v>
      </c>
      <c r="X35" s="23">
        <v>2.6641489076083995</v>
      </c>
      <c r="Y35" s="24">
        <v>0.72</v>
      </c>
      <c r="Z35" s="25">
        <v>29.56</v>
      </c>
    </row>
    <row r="36" spans="1:26" x14ac:dyDescent="0.25">
      <c r="A36" s="3" t="s">
        <v>196</v>
      </c>
      <c r="B36" s="3" t="s">
        <v>205</v>
      </c>
      <c r="C36" s="3" t="s">
        <v>209</v>
      </c>
      <c r="D36" s="3">
        <v>2</v>
      </c>
      <c r="E36" s="4" t="s">
        <v>85</v>
      </c>
      <c r="F36" s="3">
        <v>15</v>
      </c>
      <c r="G36" s="20">
        <v>1.5</v>
      </c>
      <c r="H36" s="20">
        <v>4.3170000000000002</v>
      </c>
      <c r="I36" s="20">
        <f t="shared" si="18"/>
        <v>2.8170000000000002</v>
      </c>
      <c r="J36" s="19">
        <v>6</v>
      </c>
      <c r="K36" s="19">
        <v>2</v>
      </c>
      <c r="L36" s="20">
        <f t="shared" si="19"/>
        <v>0.33333333333333331</v>
      </c>
      <c r="M36" s="21">
        <f t="shared" si="12"/>
        <v>0.66666666666666663</v>
      </c>
      <c r="N36" s="21">
        <f t="shared" si="20"/>
        <v>0.71950000000000003</v>
      </c>
      <c r="O36" s="22">
        <f t="shared" si="21"/>
        <v>7.0473040564345071E-2</v>
      </c>
      <c r="P36" s="22">
        <v>0.13150000000000001</v>
      </c>
      <c r="Q36" s="22">
        <v>8.0362569981338259E-3</v>
      </c>
      <c r="R36" s="22">
        <f>AVERAGE(R35,R37)</f>
        <v>2.9925933635742252E-2</v>
      </c>
      <c r="S36" s="22">
        <f t="shared" ref="S36:U36" si="22">AVERAGE(S35,S37)</f>
        <v>272.38646851004933</v>
      </c>
      <c r="T36" s="22">
        <f t="shared" si="22"/>
        <v>8.7245319999725415E-2</v>
      </c>
      <c r="U36" s="22">
        <f t="shared" si="22"/>
        <v>4.4752812916931104</v>
      </c>
      <c r="V36" s="23">
        <v>2.8151155883266341</v>
      </c>
      <c r="W36" s="23">
        <v>1.2297073612800602</v>
      </c>
      <c r="X36" s="23">
        <v>1.5854082270465737</v>
      </c>
      <c r="Y36" s="24">
        <v>0.72</v>
      </c>
      <c r="Z36" s="25">
        <v>29.5</v>
      </c>
    </row>
    <row r="37" spans="1:26" x14ac:dyDescent="0.25">
      <c r="A37" s="3" t="s">
        <v>196</v>
      </c>
      <c r="B37" s="3" t="s">
        <v>205</v>
      </c>
      <c r="C37" s="3" t="s">
        <v>209</v>
      </c>
      <c r="D37" s="3">
        <v>3</v>
      </c>
      <c r="E37" s="4" t="s">
        <v>86</v>
      </c>
      <c r="F37" s="3">
        <v>15</v>
      </c>
      <c r="G37" s="20">
        <v>1.5</v>
      </c>
      <c r="H37" s="20">
        <v>6.2</v>
      </c>
      <c r="I37" s="20">
        <f t="shared" si="18"/>
        <v>4.7</v>
      </c>
      <c r="J37" s="19">
        <v>5</v>
      </c>
      <c r="K37" s="19">
        <v>1</v>
      </c>
      <c r="L37" s="20">
        <f t="shared" si="19"/>
        <v>0.2</v>
      </c>
      <c r="M37" s="21">
        <f t="shared" si="12"/>
        <v>0.5</v>
      </c>
      <c r="N37" s="21">
        <f t="shared" si="20"/>
        <v>1.24</v>
      </c>
      <c r="O37" s="22">
        <f t="shared" si="21"/>
        <v>9.4605612262858768E-2</v>
      </c>
      <c r="P37" s="22">
        <v>0.12559999999999999</v>
      </c>
      <c r="Q37" s="22">
        <v>8.0362569981338259E-3</v>
      </c>
      <c r="R37" s="22">
        <v>3.3216528925619819E-2</v>
      </c>
      <c r="S37" s="19">
        <f>((R37-Q37)/Q37)*100</f>
        <v>313.33333333333343</v>
      </c>
      <c r="T37" s="22">
        <f>((LN(R37))-(LN(Q37)))/F37</f>
        <v>9.4605612262858768E-2</v>
      </c>
      <c r="U37" s="22">
        <f>(R37*1000)/H37</f>
        <v>5.3575046654225513</v>
      </c>
      <c r="V37" s="23">
        <v>3.1722090835528531</v>
      </c>
      <c r="W37" s="23">
        <v>1.2867803141793464</v>
      </c>
      <c r="X37" s="23">
        <v>1.885428769373507</v>
      </c>
      <c r="Y37" s="24"/>
      <c r="Z37" s="25"/>
    </row>
    <row r="38" spans="1:26" x14ac:dyDescent="0.25">
      <c r="A38" s="3" t="s">
        <v>196</v>
      </c>
      <c r="B38" s="3" t="s">
        <v>205</v>
      </c>
      <c r="C38" s="3" t="s">
        <v>209</v>
      </c>
      <c r="D38" s="3">
        <v>4</v>
      </c>
      <c r="E38" s="4" t="s">
        <v>87</v>
      </c>
      <c r="F38" s="3">
        <v>15</v>
      </c>
      <c r="G38" s="20">
        <v>1.5</v>
      </c>
      <c r="H38" s="20">
        <v>6.3280000000000003</v>
      </c>
      <c r="I38" s="20">
        <f t="shared" si="18"/>
        <v>4.8280000000000003</v>
      </c>
      <c r="J38" s="19">
        <v>5</v>
      </c>
      <c r="K38" s="19">
        <v>1</v>
      </c>
      <c r="L38" s="20">
        <f t="shared" si="19"/>
        <v>0.2</v>
      </c>
      <c r="M38" s="21">
        <f t="shared" si="12"/>
        <v>0.5</v>
      </c>
      <c r="N38" s="21">
        <f t="shared" si="20"/>
        <v>1.2656000000000001</v>
      </c>
      <c r="O38" s="22">
        <f t="shared" si="21"/>
        <v>9.5967941490479228E-2</v>
      </c>
      <c r="P38" s="22">
        <v>0.14899999999999999</v>
      </c>
      <c r="Q38" s="22"/>
      <c r="R38" s="22"/>
      <c r="S38" s="19"/>
      <c r="T38" s="22"/>
      <c r="U38" s="22"/>
      <c r="V38" s="23">
        <v>3.0541162495723708</v>
      </c>
      <c r="W38" s="23">
        <v>1.2936333152274464</v>
      </c>
      <c r="X38" s="23">
        <v>1.7604829343449246</v>
      </c>
      <c r="Y38" s="24"/>
      <c r="Z38" s="25"/>
    </row>
    <row r="39" spans="1:26" ht="15.75" thickBot="1" x14ac:dyDescent="0.3">
      <c r="A39" s="7" t="s">
        <v>196</v>
      </c>
      <c r="B39" s="7" t="s">
        <v>205</v>
      </c>
      <c r="C39" s="7" t="s">
        <v>209</v>
      </c>
      <c r="D39" s="7">
        <v>5</v>
      </c>
      <c r="E39" s="8" t="s">
        <v>88</v>
      </c>
      <c r="F39" s="7">
        <v>15</v>
      </c>
      <c r="G39" s="33">
        <v>1.5</v>
      </c>
      <c r="H39" s="33">
        <v>8.4450000000000003</v>
      </c>
      <c r="I39" s="33">
        <f t="shared" si="18"/>
        <v>6.9450000000000003</v>
      </c>
      <c r="J39" s="34">
        <v>4</v>
      </c>
      <c r="K39" s="34">
        <v>1</v>
      </c>
      <c r="L39" s="33">
        <f t="shared" si="19"/>
        <v>0.25</v>
      </c>
      <c r="M39" s="35">
        <f t="shared" si="12"/>
        <v>1</v>
      </c>
      <c r="N39" s="35">
        <f t="shared" si="20"/>
        <v>2.1112500000000001</v>
      </c>
      <c r="O39" s="36">
        <f t="shared" si="21"/>
        <v>0.11520729614343993</v>
      </c>
      <c r="P39" s="36">
        <v>0.1116</v>
      </c>
      <c r="Q39" s="36"/>
      <c r="R39" s="36"/>
      <c r="S39" s="34"/>
      <c r="T39" s="36"/>
      <c r="U39" s="36"/>
      <c r="V39" s="12">
        <v>2.8691466764157187</v>
      </c>
      <c r="W39" s="12">
        <v>1.7353126293939036</v>
      </c>
      <c r="X39" s="12">
        <v>1.1338340470218153</v>
      </c>
      <c r="Y39" s="37"/>
      <c r="Z39" s="38"/>
    </row>
    <row r="40" spans="1:26" x14ac:dyDescent="0.25">
      <c r="A40" s="3" t="s">
        <v>195</v>
      </c>
      <c r="B40" s="3" t="s">
        <v>204</v>
      </c>
      <c r="C40" s="3" t="s">
        <v>208</v>
      </c>
      <c r="D40" s="3">
        <v>1</v>
      </c>
      <c r="E40" s="4" t="s">
        <v>21</v>
      </c>
      <c r="F40" s="3">
        <v>15</v>
      </c>
      <c r="G40" s="20">
        <v>1.5</v>
      </c>
      <c r="H40" s="20">
        <v>14.753</v>
      </c>
      <c r="I40" s="20">
        <f t="shared" si="18"/>
        <v>13.253</v>
      </c>
      <c r="J40" s="19">
        <v>7</v>
      </c>
      <c r="K40" s="19">
        <v>2</v>
      </c>
      <c r="L40" s="20">
        <f t="shared" si="19"/>
        <v>0.2857142857142857</v>
      </c>
      <c r="M40" s="21">
        <f t="shared" si="12"/>
        <v>0.5</v>
      </c>
      <c r="N40" s="21">
        <f t="shared" si="20"/>
        <v>2.1075714285714287</v>
      </c>
      <c r="O40" s="22">
        <f t="shared" si="21"/>
        <v>0.15239875625515106</v>
      </c>
      <c r="P40" s="22">
        <v>0.12280000000000001</v>
      </c>
      <c r="Q40" s="22">
        <v>3.52258787404885E-3</v>
      </c>
      <c r="R40" s="22">
        <v>3.8628021978021981E-2</v>
      </c>
      <c r="S40" s="19">
        <f t="shared" ref="S40:S51" si="23">((R40-Q40)/Q40)*100</f>
        <v>996.58079114497923</v>
      </c>
      <c r="T40" s="22">
        <f t="shared" ref="T40:T51" si="24">((LN(R40))-(LN(Q40)))/F40</f>
        <v>0.15965213733935457</v>
      </c>
      <c r="U40" s="22">
        <f t="shared" ref="U40:U51" si="25">(R40*1000)/H40</f>
        <v>2.6183164087319177</v>
      </c>
      <c r="V40" s="23">
        <v>3.0889746375314187</v>
      </c>
      <c r="W40" s="23">
        <v>1.6617087537614683</v>
      </c>
      <c r="X40" s="23">
        <v>1.4272658837699503</v>
      </c>
      <c r="Y40" s="24">
        <v>0.49</v>
      </c>
      <c r="Z40" s="25">
        <v>40.17</v>
      </c>
    </row>
    <row r="41" spans="1:26" x14ac:dyDescent="0.25">
      <c r="A41" s="3" t="s">
        <v>195</v>
      </c>
      <c r="B41" s="3" t="s">
        <v>204</v>
      </c>
      <c r="C41" s="3" t="s">
        <v>208</v>
      </c>
      <c r="D41" s="3">
        <v>2</v>
      </c>
      <c r="E41" s="4" t="s">
        <v>22</v>
      </c>
      <c r="F41" s="3">
        <v>15</v>
      </c>
      <c r="G41" s="20">
        <v>1.5</v>
      </c>
      <c r="H41" s="20">
        <v>16.173999999999999</v>
      </c>
      <c r="I41" s="20">
        <f t="shared" si="18"/>
        <v>14.673999999999999</v>
      </c>
      <c r="J41" s="19">
        <v>8</v>
      </c>
      <c r="K41" s="19">
        <v>4</v>
      </c>
      <c r="L41" s="20">
        <f t="shared" si="19"/>
        <v>0.5</v>
      </c>
      <c r="M41" s="21">
        <f t="shared" si="12"/>
        <v>0.8</v>
      </c>
      <c r="N41" s="21">
        <f t="shared" si="20"/>
        <v>2.0217499999999999</v>
      </c>
      <c r="O41" s="22">
        <f t="shared" si="21"/>
        <v>0.15852932710436438</v>
      </c>
      <c r="P41" s="22">
        <v>0.14810000000000001</v>
      </c>
      <c r="Q41" s="22">
        <v>3.52258787404885E-3</v>
      </c>
      <c r="R41" s="22">
        <v>4.5569230769230772E-2</v>
      </c>
      <c r="S41" s="19">
        <f t="shared" si="23"/>
        <v>1193.6293542864457</v>
      </c>
      <c r="T41" s="22">
        <f t="shared" si="24"/>
        <v>0.17066912093012199</v>
      </c>
      <c r="U41" s="22">
        <f t="shared" si="25"/>
        <v>2.81743729252076</v>
      </c>
      <c r="V41" s="23">
        <v>3.5220042854212621</v>
      </c>
      <c r="W41" s="23">
        <v>1.907255453874982</v>
      </c>
      <c r="X41" s="23">
        <v>1.6147488315462799</v>
      </c>
      <c r="Y41" s="24">
        <v>0.47</v>
      </c>
      <c r="Z41" s="25">
        <v>40.68</v>
      </c>
    </row>
    <row r="42" spans="1:26" x14ac:dyDescent="0.25">
      <c r="A42" s="3" t="s">
        <v>195</v>
      </c>
      <c r="B42" s="3" t="s">
        <v>204</v>
      </c>
      <c r="C42" s="3" t="s">
        <v>208</v>
      </c>
      <c r="D42" s="3">
        <v>3</v>
      </c>
      <c r="E42" s="4" t="s">
        <v>23</v>
      </c>
      <c r="F42" s="3">
        <v>15</v>
      </c>
      <c r="G42" s="20">
        <v>1.5</v>
      </c>
      <c r="H42" s="20">
        <v>19.687999999999999</v>
      </c>
      <c r="I42" s="20">
        <f t="shared" si="18"/>
        <v>18.187999999999999</v>
      </c>
      <c r="J42" s="19">
        <v>7</v>
      </c>
      <c r="K42" s="19">
        <v>4</v>
      </c>
      <c r="L42" s="20">
        <f t="shared" si="19"/>
        <v>0.5714285714285714</v>
      </c>
      <c r="M42" s="21">
        <f t="shared" si="12"/>
        <v>1</v>
      </c>
      <c r="N42" s="21">
        <f t="shared" si="20"/>
        <v>2.8125714285714283</v>
      </c>
      <c r="O42" s="22">
        <f t="shared" si="21"/>
        <v>0.17163628033203934</v>
      </c>
      <c r="P42" s="22">
        <v>0.1719</v>
      </c>
      <c r="Q42" s="22">
        <v>3.52258787404885E-3</v>
      </c>
      <c r="R42" s="22">
        <v>5.1618696883852684E-2</v>
      </c>
      <c r="S42" s="19">
        <f t="shared" si="23"/>
        <v>1365.3629300245771</v>
      </c>
      <c r="T42" s="22">
        <f t="shared" si="24"/>
        <v>0.17897920257248642</v>
      </c>
      <c r="U42" s="22">
        <f t="shared" si="25"/>
        <v>2.621835477643879</v>
      </c>
      <c r="V42" s="23">
        <v>3.7366129212971737</v>
      </c>
      <c r="W42" s="23">
        <v>1.8202833273810779</v>
      </c>
      <c r="X42" s="23">
        <v>1.9163295939160956</v>
      </c>
      <c r="Y42" s="24">
        <v>0.47</v>
      </c>
      <c r="Z42" s="25">
        <v>40.82</v>
      </c>
    </row>
    <row r="43" spans="1:26" x14ac:dyDescent="0.25">
      <c r="A43" s="3" t="s">
        <v>195</v>
      </c>
      <c r="B43" s="3" t="s">
        <v>204</v>
      </c>
      <c r="C43" s="3" t="s">
        <v>208</v>
      </c>
      <c r="D43" s="3">
        <v>4</v>
      </c>
      <c r="E43" s="4" t="s">
        <v>24</v>
      </c>
      <c r="F43" s="3">
        <v>15</v>
      </c>
      <c r="G43" s="20">
        <v>1.5</v>
      </c>
      <c r="H43" s="20">
        <v>18.533999999999999</v>
      </c>
      <c r="I43" s="20">
        <f t="shared" si="18"/>
        <v>17.033999999999999</v>
      </c>
      <c r="J43" s="19">
        <v>7</v>
      </c>
      <c r="K43" s="19">
        <v>3</v>
      </c>
      <c r="L43" s="20">
        <f t="shared" si="19"/>
        <v>0.42857142857142855</v>
      </c>
      <c r="M43" s="21">
        <f t="shared" si="12"/>
        <v>0.75</v>
      </c>
      <c r="N43" s="21">
        <f t="shared" si="20"/>
        <v>2.6477142857142857</v>
      </c>
      <c r="O43" s="22">
        <f t="shared" si="21"/>
        <v>0.16760945167042235</v>
      </c>
      <c r="P43" s="22">
        <v>0.14460000000000001</v>
      </c>
      <c r="Q43" s="22">
        <v>3.52258787404885E-3</v>
      </c>
      <c r="R43" s="22">
        <v>4.5123404255319119E-2</v>
      </c>
      <c r="S43" s="19">
        <f t="shared" si="23"/>
        <v>1180.9731330691955</v>
      </c>
      <c r="T43" s="22">
        <f t="shared" si="24"/>
        <v>0.17001367615229862</v>
      </c>
      <c r="U43" s="22">
        <f t="shared" si="25"/>
        <v>2.4346284803776368</v>
      </c>
      <c r="V43" s="23">
        <v>3.8033946134823413</v>
      </c>
      <c r="W43" s="23">
        <v>1.8301214314923648</v>
      </c>
      <c r="X43" s="23">
        <v>1.9732731819899767</v>
      </c>
      <c r="Y43" s="24"/>
      <c r="Z43" s="25"/>
    </row>
    <row r="44" spans="1:26" x14ac:dyDescent="0.25">
      <c r="A44" s="5" t="s">
        <v>195</v>
      </c>
      <c r="B44" s="5" t="s">
        <v>204</v>
      </c>
      <c r="C44" s="5" t="s">
        <v>208</v>
      </c>
      <c r="D44" s="5">
        <v>5</v>
      </c>
      <c r="E44" s="6" t="s">
        <v>25</v>
      </c>
      <c r="F44" s="5">
        <v>15</v>
      </c>
      <c r="G44" s="26">
        <v>1.5</v>
      </c>
      <c r="H44" s="26">
        <v>13.811999999999999</v>
      </c>
      <c r="I44" s="26">
        <f t="shared" si="18"/>
        <v>12.311999999999999</v>
      </c>
      <c r="J44" s="27">
        <v>6</v>
      </c>
      <c r="K44" s="27">
        <v>2</v>
      </c>
      <c r="L44" s="26">
        <f t="shared" si="19"/>
        <v>0.33333333333333331</v>
      </c>
      <c r="M44" s="28">
        <f t="shared" si="12"/>
        <v>0.66666666666666663</v>
      </c>
      <c r="N44" s="28">
        <f t="shared" si="20"/>
        <v>2.302</v>
      </c>
      <c r="O44" s="29">
        <f t="shared" si="21"/>
        <v>0.14800484476130543</v>
      </c>
      <c r="P44" s="29">
        <v>8.4199999999999997E-2</v>
      </c>
      <c r="Q44" s="29">
        <v>3.52258787404885E-3</v>
      </c>
      <c r="R44" s="29">
        <v>2.8453793103448283E-2</v>
      </c>
      <c r="S44" s="27">
        <f t="shared" si="23"/>
        <v>707.75254218835403</v>
      </c>
      <c r="T44" s="29">
        <f t="shared" si="24"/>
        <v>0.13927237106387041</v>
      </c>
      <c r="U44" s="29">
        <f t="shared" si="25"/>
        <v>2.0600776935598235</v>
      </c>
      <c r="V44" s="30">
        <v>3.456180906390709</v>
      </c>
      <c r="W44" s="30">
        <v>1.8129283162516261</v>
      </c>
      <c r="X44" s="30">
        <v>1.6432525901390824</v>
      </c>
      <c r="Y44" s="31"/>
      <c r="Z44" s="32"/>
    </row>
    <row r="45" spans="1:26" x14ac:dyDescent="0.25">
      <c r="A45" s="3" t="s">
        <v>195</v>
      </c>
      <c r="B45" s="3" t="s">
        <v>204</v>
      </c>
      <c r="C45" s="3" t="s">
        <v>209</v>
      </c>
      <c r="D45" s="3">
        <v>1</v>
      </c>
      <c r="E45" s="4" t="s">
        <v>41</v>
      </c>
      <c r="F45" s="3">
        <v>15</v>
      </c>
      <c r="G45" s="20">
        <v>1.5</v>
      </c>
      <c r="H45" s="20">
        <v>17.864999999999998</v>
      </c>
      <c r="I45" s="20">
        <f t="shared" si="18"/>
        <v>16.364999999999998</v>
      </c>
      <c r="J45" s="19">
        <v>7</v>
      </c>
      <c r="K45" s="19">
        <v>4</v>
      </c>
      <c r="L45" s="20">
        <f t="shared" si="19"/>
        <v>0.5714285714285714</v>
      </c>
      <c r="M45" s="21">
        <f t="shared" ref="M45:M78" si="26">K45/(J45-3)</f>
        <v>1</v>
      </c>
      <c r="N45" s="21">
        <f t="shared" si="20"/>
        <v>2.552142857142857</v>
      </c>
      <c r="O45" s="22">
        <f t="shared" si="21"/>
        <v>0.16515855889114725</v>
      </c>
      <c r="P45" s="22">
        <v>0.16439999999999999</v>
      </c>
      <c r="Q45" s="22">
        <v>3.4395038222604824E-3</v>
      </c>
      <c r="R45" s="22">
        <v>4.5601228249744136E-2</v>
      </c>
      <c r="S45" s="19">
        <f t="shared" si="23"/>
        <v>1225.8083318475417</v>
      </c>
      <c r="T45" s="22">
        <f t="shared" si="24"/>
        <v>0.17230716187946177</v>
      </c>
      <c r="U45" s="22">
        <f t="shared" si="25"/>
        <v>2.5525456618944387</v>
      </c>
      <c r="V45" s="23">
        <v>5.2486071284264408</v>
      </c>
      <c r="W45" s="23">
        <v>2.8544114763084858</v>
      </c>
      <c r="X45" s="23">
        <v>2.394195652117955</v>
      </c>
      <c r="Y45" s="24">
        <v>0.52</v>
      </c>
      <c r="Z45" s="25">
        <v>38.590000000000003</v>
      </c>
    </row>
    <row r="46" spans="1:26" x14ac:dyDescent="0.25">
      <c r="A46" s="3" t="s">
        <v>195</v>
      </c>
      <c r="B46" s="3" t="s">
        <v>204</v>
      </c>
      <c r="C46" s="3" t="s">
        <v>209</v>
      </c>
      <c r="D46" s="3">
        <v>2</v>
      </c>
      <c r="E46" s="4" t="s">
        <v>42</v>
      </c>
      <c r="F46" s="3">
        <v>15</v>
      </c>
      <c r="G46" s="20">
        <v>1.5</v>
      </c>
      <c r="H46" s="20">
        <v>15.715999999999999</v>
      </c>
      <c r="I46" s="20">
        <f t="shared" si="18"/>
        <v>14.215999999999999</v>
      </c>
      <c r="J46" s="19">
        <v>7</v>
      </c>
      <c r="K46" s="19">
        <v>3</v>
      </c>
      <c r="L46" s="20">
        <f t="shared" si="19"/>
        <v>0.42857142857142855</v>
      </c>
      <c r="M46" s="21">
        <f t="shared" si="26"/>
        <v>0.75</v>
      </c>
      <c r="N46" s="21">
        <f t="shared" si="20"/>
        <v>2.2451428571428571</v>
      </c>
      <c r="O46" s="22">
        <f t="shared" si="21"/>
        <v>0.15661427957253657</v>
      </c>
      <c r="P46" s="22">
        <v>9.7000000000000003E-2</v>
      </c>
      <c r="Q46" s="22">
        <v>3.4395038222604824E-3</v>
      </c>
      <c r="R46" s="22">
        <v>3.3162393162393194E-2</v>
      </c>
      <c r="S46" s="19">
        <f t="shared" si="23"/>
        <v>864.16212558817506</v>
      </c>
      <c r="T46" s="22">
        <f t="shared" si="24"/>
        <v>0.1510726183034995</v>
      </c>
      <c r="U46" s="22">
        <f t="shared" si="25"/>
        <v>2.1101039171795111</v>
      </c>
      <c r="V46" s="23">
        <v>3.4461351210003093</v>
      </c>
      <c r="W46" s="23">
        <v>1.8544619301943377</v>
      </c>
      <c r="X46" s="23">
        <v>1.5916731908059714</v>
      </c>
      <c r="Y46" s="24">
        <v>0.48</v>
      </c>
      <c r="Z46" s="25">
        <v>40.68</v>
      </c>
    </row>
    <row r="47" spans="1:26" x14ac:dyDescent="0.25">
      <c r="A47" s="3" t="s">
        <v>195</v>
      </c>
      <c r="B47" s="3" t="s">
        <v>204</v>
      </c>
      <c r="C47" s="3" t="s">
        <v>209</v>
      </c>
      <c r="D47" s="3">
        <v>3</v>
      </c>
      <c r="E47" s="4" t="s">
        <v>43</v>
      </c>
      <c r="F47" s="3">
        <v>15</v>
      </c>
      <c r="G47" s="20">
        <v>1.5</v>
      </c>
      <c r="H47" s="20">
        <v>14.744</v>
      </c>
      <c r="I47" s="20">
        <f t="shared" si="18"/>
        <v>13.244</v>
      </c>
      <c r="J47" s="19">
        <v>7</v>
      </c>
      <c r="K47" s="19">
        <v>3</v>
      </c>
      <c r="L47" s="20">
        <f t="shared" si="19"/>
        <v>0.42857142857142855</v>
      </c>
      <c r="M47" s="21">
        <f t="shared" si="26"/>
        <v>0.75</v>
      </c>
      <c r="N47" s="21">
        <f t="shared" si="20"/>
        <v>2.1062857142857143</v>
      </c>
      <c r="O47" s="22">
        <f t="shared" si="21"/>
        <v>0.15235807415062386</v>
      </c>
      <c r="P47" s="22">
        <v>0.11609999999999999</v>
      </c>
      <c r="Q47" s="22">
        <v>3.4395038222604824E-3</v>
      </c>
      <c r="R47" s="22">
        <v>3.6682464454976339E-2</v>
      </c>
      <c r="S47" s="19">
        <f t="shared" si="23"/>
        <v>966.50454107849168</v>
      </c>
      <c r="T47" s="22">
        <f t="shared" si="24"/>
        <v>0.15779810732270905</v>
      </c>
      <c r="U47" s="22">
        <f t="shared" si="25"/>
        <v>2.4879587937450043</v>
      </c>
      <c r="V47" s="23">
        <v>2.6553316258008941</v>
      </c>
      <c r="W47" s="23">
        <v>1.4933941575733081</v>
      </c>
      <c r="X47" s="23">
        <v>1.1619374682275863</v>
      </c>
      <c r="Y47" s="24">
        <v>0.48</v>
      </c>
      <c r="Z47" s="25">
        <v>40.32</v>
      </c>
    </row>
    <row r="48" spans="1:26" x14ac:dyDescent="0.25">
      <c r="A48" s="3" t="s">
        <v>195</v>
      </c>
      <c r="B48" s="3" t="s">
        <v>204</v>
      </c>
      <c r="C48" s="3" t="s">
        <v>209</v>
      </c>
      <c r="D48" s="3">
        <v>4</v>
      </c>
      <c r="E48" s="4" t="s">
        <v>44</v>
      </c>
      <c r="F48" s="3">
        <v>15</v>
      </c>
      <c r="G48" s="20">
        <v>1.5</v>
      </c>
      <c r="H48" s="20">
        <v>16.981999999999999</v>
      </c>
      <c r="I48" s="20">
        <f t="shared" si="18"/>
        <v>15.481999999999999</v>
      </c>
      <c r="J48" s="19">
        <v>8</v>
      </c>
      <c r="K48" s="19">
        <v>4</v>
      </c>
      <c r="L48" s="20">
        <f t="shared" si="19"/>
        <v>0.5</v>
      </c>
      <c r="M48" s="21">
        <f t="shared" si="26"/>
        <v>0.8</v>
      </c>
      <c r="N48" s="21">
        <f t="shared" si="20"/>
        <v>2.1227499999999999</v>
      </c>
      <c r="O48" s="22">
        <f t="shared" si="21"/>
        <v>0.1617792567646005</v>
      </c>
      <c r="P48" s="22">
        <v>0.1138</v>
      </c>
      <c r="Q48" s="22">
        <v>3.4395038222604824E-3</v>
      </c>
      <c r="R48" s="22">
        <v>3.6590560471976376E-2</v>
      </c>
      <c r="S48" s="19">
        <f t="shared" si="23"/>
        <v>963.83252826067883</v>
      </c>
      <c r="T48" s="22">
        <f t="shared" si="24"/>
        <v>0.15763087155159011</v>
      </c>
      <c r="U48" s="22">
        <f t="shared" si="25"/>
        <v>2.1546673225754551</v>
      </c>
      <c r="V48" s="23">
        <v>3.4685659957716419</v>
      </c>
      <c r="W48" s="23">
        <v>1.7446435302683345</v>
      </c>
      <c r="X48" s="23">
        <v>1.7239224655033074</v>
      </c>
      <c r="Y48" s="24"/>
      <c r="Z48" s="25"/>
    </row>
    <row r="49" spans="1:26" x14ac:dyDescent="0.25">
      <c r="A49" s="5" t="s">
        <v>195</v>
      </c>
      <c r="B49" s="5" t="s">
        <v>204</v>
      </c>
      <c r="C49" s="5" t="s">
        <v>209</v>
      </c>
      <c r="D49" s="5">
        <v>5</v>
      </c>
      <c r="E49" s="6" t="s">
        <v>45</v>
      </c>
      <c r="F49" s="5">
        <v>15</v>
      </c>
      <c r="G49" s="26">
        <v>1.5</v>
      </c>
      <c r="H49" s="26">
        <v>8.2270000000000003</v>
      </c>
      <c r="I49" s="26">
        <v>6.7</v>
      </c>
      <c r="J49" s="27">
        <v>6</v>
      </c>
      <c r="K49" s="27">
        <v>4</v>
      </c>
      <c r="L49" s="26">
        <f t="shared" si="19"/>
        <v>0.66666666666666663</v>
      </c>
      <c r="M49" s="28">
        <f t="shared" si="26"/>
        <v>1.3333333333333333</v>
      </c>
      <c r="N49" s="28">
        <f t="shared" si="20"/>
        <v>1.3711666666666666</v>
      </c>
      <c r="O49" s="29">
        <v>0.113</v>
      </c>
      <c r="P49" s="29">
        <v>6.54E-2</v>
      </c>
      <c r="Q49" s="29">
        <v>3.4395038222604824E-3</v>
      </c>
      <c r="R49" s="29">
        <v>1.9891903719912427E-2</v>
      </c>
      <c r="S49" s="27">
        <f t="shared" si="23"/>
        <v>478.33643303932234</v>
      </c>
      <c r="T49" s="29">
        <f t="shared" si="24"/>
        <v>0.11699903849550441</v>
      </c>
      <c r="U49" s="29">
        <f t="shared" si="25"/>
        <v>2.4178806028822688</v>
      </c>
      <c r="V49" s="30">
        <v>2.7181090404868304</v>
      </c>
      <c r="W49" s="30">
        <v>1.369791264716484</v>
      </c>
      <c r="X49" s="30">
        <v>1.3483177757703464</v>
      </c>
      <c r="Y49" s="31"/>
      <c r="Z49" s="32"/>
    </row>
    <row r="50" spans="1:26" x14ac:dyDescent="0.25">
      <c r="A50" s="3" t="s">
        <v>195</v>
      </c>
      <c r="B50" s="3" t="s">
        <v>205</v>
      </c>
      <c r="C50" s="3" t="s">
        <v>208</v>
      </c>
      <c r="D50" s="3">
        <v>1</v>
      </c>
      <c r="E50" s="4" t="s">
        <v>61</v>
      </c>
      <c r="F50" s="3">
        <v>15</v>
      </c>
      <c r="G50" s="20">
        <v>1.5</v>
      </c>
      <c r="H50" s="20">
        <v>7.7850000000000001</v>
      </c>
      <c r="I50" s="20">
        <f t="shared" si="18"/>
        <v>6.2850000000000001</v>
      </c>
      <c r="J50" s="19">
        <v>8</v>
      </c>
      <c r="K50" s="19">
        <v>2</v>
      </c>
      <c r="L50" s="20">
        <f t="shared" si="19"/>
        <v>0.25</v>
      </c>
      <c r="M50" s="21">
        <f t="shared" si="26"/>
        <v>0.4</v>
      </c>
      <c r="N50" s="21">
        <f t="shared" si="20"/>
        <v>0.97312500000000002</v>
      </c>
      <c r="O50" s="22">
        <f t="shared" si="21"/>
        <v>0.10978224647851982</v>
      </c>
      <c r="P50" s="22">
        <v>7.0099999999999996E-2</v>
      </c>
      <c r="Q50" s="22">
        <v>3.702872235061085E-3</v>
      </c>
      <c r="R50" s="22">
        <v>1.9254935622317643E-2</v>
      </c>
      <c r="S50" s="19">
        <f t="shared" si="23"/>
        <v>420</v>
      </c>
      <c r="T50" s="22">
        <f t="shared" si="24"/>
        <v>0.10991057503915877</v>
      </c>
      <c r="U50" s="22">
        <f t="shared" si="25"/>
        <v>2.4733379090966783</v>
      </c>
      <c r="V50" s="23">
        <v>6.9569969818560509</v>
      </c>
      <c r="W50" s="23">
        <v>4.0324489915010702</v>
      </c>
      <c r="X50" s="23">
        <v>2.9245479903549807</v>
      </c>
      <c r="Y50" s="24">
        <v>0.59</v>
      </c>
      <c r="Z50" s="25">
        <v>33.22</v>
      </c>
    </row>
    <row r="51" spans="1:26" x14ac:dyDescent="0.25">
      <c r="A51" s="3" t="s">
        <v>195</v>
      </c>
      <c r="B51" s="3" t="s">
        <v>205</v>
      </c>
      <c r="C51" s="3" t="s">
        <v>208</v>
      </c>
      <c r="D51" s="3">
        <v>2</v>
      </c>
      <c r="E51" s="4" t="s">
        <v>62</v>
      </c>
      <c r="F51" s="3">
        <v>15</v>
      </c>
      <c r="G51" s="20">
        <v>1.5</v>
      </c>
      <c r="H51" s="20">
        <v>9.609</v>
      </c>
      <c r="I51" s="20">
        <f t="shared" si="18"/>
        <v>8.109</v>
      </c>
      <c r="J51" s="19">
        <v>7</v>
      </c>
      <c r="K51" s="19">
        <v>3</v>
      </c>
      <c r="L51" s="20">
        <f t="shared" si="19"/>
        <v>0.42857142857142855</v>
      </c>
      <c r="M51" s="21">
        <f t="shared" si="26"/>
        <v>0.75</v>
      </c>
      <c r="N51" s="21">
        <f t="shared" si="20"/>
        <v>1.3727142857142858</v>
      </c>
      <c r="O51" s="22">
        <f t="shared" si="21"/>
        <v>0.12381567007913108</v>
      </c>
      <c r="P51" s="22">
        <v>7.5999999999999998E-2</v>
      </c>
      <c r="Q51" s="22">
        <v>3.702872235061085E-3</v>
      </c>
      <c r="R51" s="22">
        <v>1.9946843853820503E-2</v>
      </c>
      <c r="S51" s="19">
        <f t="shared" si="23"/>
        <v>438.68571712929889</v>
      </c>
      <c r="T51" s="22">
        <f t="shared" si="24"/>
        <v>0.11226414198382238</v>
      </c>
      <c r="U51" s="22">
        <f t="shared" si="25"/>
        <v>2.0758501252805188</v>
      </c>
      <c r="V51" s="23">
        <v>1.1353228343244011</v>
      </c>
      <c r="W51" s="23">
        <v>0.62477270616729186</v>
      </c>
      <c r="X51" s="23">
        <v>0.5105501281571091</v>
      </c>
      <c r="Y51" s="24">
        <v>0.65</v>
      </c>
      <c r="Z51" s="25">
        <v>30.24</v>
      </c>
    </row>
    <row r="52" spans="1:26" x14ac:dyDescent="0.25">
      <c r="A52" s="3" t="s">
        <v>195</v>
      </c>
      <c r="B52" s="3" t="s">
        <v>205</v>
      </c>
      <c r="C52" s="3" t="s">
        <v>208</v>
      </c>
      <c r="D52" s="3">
        <v>4</v>
      </c>
      <c r="E52" s="4" t="s">
        <v>63</v>
      </c>
      <c r="F52" s="3">
        <v>15</v>
      </c>
      <c r="G52" s="20">
        <v>1.5</v>
      </c>
      <c r="H52" s="20">
        <v>8.2159999999999993</v>
      </c>
      <c r="I52" s="20">
        <f t="shared" si="18"/>
        <v>6.7159999999999993</v>
      </c>
      <c r="J52" s="19">
        <v>7</v>
      </c>
      <c r="K52" s="19">
        <v>1</v>
      </c>
      <c r="L52" s="20">
        <f t="shared" si="19"/>
        <v>0.14285714285714285</v>
      </c>
      <c r="M52" s="21">
        <f t="shared" si="26"/>
        <v>0.25</v>
      </c>
      <c r="N52" s="21">
        <f t="shared" si="20"/>
        <v>1.1737142857142857</v>
      </c>
      <c r="O52" s="22">
        <f t="shared" si="21"/>
        <v>0.11337455763453952</v>
      </c>
      <c r="P52" s="22">
        <v>4.6600000000000003E-2</v>
      </c>
      <c r="Q52" s="22"/>
      <c r="R52" s="22"/>
      <c r="S52" s="19">
        <f>AVERAGE(S50:S51,S53)</f>
        <v>523.80448606544087</v>
      </c>
      <c r="T52" s="22">
        <f t="shared" ref="T52:U52" si="27">AVERAGE(T50:T51,T53)</f>
        <v>0.1206188164662803</v>
      </c>
      <c r="U52" s="22">
        <f t="shared" si="27"/>
        <v>2.5135553842426961</v>
      </c>
      <c r="V52" s="23">
        <v>5.2819673473670594</v>
      </c>
      <c r="W52" s="23">
        <v>3.2073974615166918</v>
      </c>
      <c r="X52" s="23">
        <v>2.0745698858503667</v>
      </c>
      <c r="Y52" s="24"/>
      <c r="Z52" s="25"/>
    </row>
    <row r="53" spans="1:26" x14ac:dyDescent="0.25">
      <c r="A53" s="5" t="s">
        <v>195</v>
      </c>
      <c r="B53" s="5" t="s">
        <v>205</v>
      </c>
      <c r="C53" s="5" t="s">
        <v>208</v>
      </c>
      <c r="D53" s="5">
        <v>5</v>
      </c>
      <c r="E53" s="6" t="s">
        <v>64</v>
      </c>
      <c r="F53" s="5">
        <v>15</v>
      </c>
      <c r="G53" s="26">
        <v>1.5</v>
      </c>
      <c r="H53" s="26">
        <v>10.06</v>
      </c>
      <c r="I53" s="26">
        <f t="shared" si="18"/>
        <v>8.56</v>
      </c>
      <c r="J53" s="27">
        <v>7</v>
      </c>
      <c r="K53" s="27">
        <v>3</v>
      </c>
      <c r="L53" s="26">
        <f t="shared" si="19"/>
        <v>0.42857142857142855</v>
      </c>
      <c r="M53" s="28">
        <f t="shared" si="26"/>
        <v>0.75</v>
      </c>
      <c r="N53" s="28">
        <f t="shared" si="20"/>
        <v>1.4371428571428573</v>
      </c>
      <c r="O53" s="29">
        <f t="shared" si="21"/>
        <v>0.12687347043756192</v>
      </c>
      <c r="P53" s="29">
        <v>0.10050000000000001</v>
      </c>
      <c r="Q53" s="29">
        <v>3.702872235061085E-3</v>
      </c>
      <c r="R53" s="29">
        <v>3.0094269870609966E-2</v>
      </c>
      <c r="S53" s="27">
        <f>((R53-Q53)/Q53)*100</f>
        <v>712.72774106702366</v>
      </c>
      <c r="T53" s="29">
        <f>((LN(R53))-(LN(Q53)))/F53</f>
        <v>0.13968173237585976</v>
      </c>
      <c r="U53" s="29">
        <f>(R53*1000)/H53</f>
        <v>2.9914781183508912</v>
      </c>
      <c r="V53" s="30">
        <v>4.9244506855460237</v>
      </c>
      <c r="W53" s="30">
        <v>2.6466947991930461</v>
      </c>
      <c r="X53" s="30">
        <v>2.2777558863529768</v>
      </c>
      <c r="Y53" s="31"/>
      <c r="Z53" s="32"/>
    </row>
    <row r="54" spans="1:26" x14ac:dyDescent="0.25">
      <c r="A54" s="3" t="s">
        <v>195</v>
      </c>
      <c r="B54" s="3" t="s">
        <v>205</v>
      </c>
      <c r="C54" s="3" t="s">
        <v>209</v>
      </c>
      <c r="D54" s="3">
        <v>1</v>
      </c>
      <c r="E54" s="4" t="s">
        <v>79</v>
      </c>
      <c r="F54" s="3">
        <v>15</v>
      </c>
      <c r="G54" s="20">
        <v>1.5</v>
      </c>
      <c r="H54" s="20">
        <v>12.958</v>
      </c>
      <c r="I54" s="20">
        <f t="shared" si="18"/>
        <v>11.458</v>
      </c>
      <c r="J54" s="19">
        <v>9</v>
      </c>
      <c r="K54" s="19">
        <v>6</v>
      </c>
      <c r="L54" s="20">
        <f t="shared" si="19"/>
        <v>0.66666666666666663</v>
      </c>
      <c r="M54" s="21">
        <f t="shared" si="26"/>
        <v>1</v>
      </c>
      <c r="N54" s="21">
        <f t="shared" si="20"/>
        <v>1.4397777777777778</v>
      </c>
      <c r="O54" s="22">
        <f t="shared" si="21"/>
        <v>0.14374988332797342</v>
      </c>
      <c r="P54" s="22">
        <v>0.14899999999999999</v>
      </c>
      <c r="Q54" s="22">
        <v>5.6083790729401324E-3</v>
      </c>
      <c r="R54" s="22">
        <v>4.218347509112999E-2</v>
      </c>
      <c r="S54" s="19">
        <f>((R54-Q54)/Q54)*100</f>
        <v>652.15092529428046</v>
      </c>
      <c r="T54" s="22">
        <f>((LN(R54))-(LN(Q54)))/F54</f>
        <v>0.13451778775694137</v>
      </c>
      <c r="U54" s="22">
        <f>(R54*1000)/H54</f>
        <v>3.2554001459430459</v>
      </c>
      <c r="V54" s="23">
        <v>4.4862280151930065</v>
      </c>
      <c r="W54" s="23">
        <v>2.417951658839824</v>
      </c>
      <c r="X54" s="23">
        <v>2.0682763563531825</v>
      </c>
      <c r="Y54" s="24">
        <v>0.65</v>
      </c>
      <c r="Z54" s="25">
        <v>29.14</v>
      </c>
    </row>
    <row r="55" spans="1:26" x14ac:dyDescent="0.25">
      <c r="A55" s="3" t="s">
        <v>195</v>
      </c>
      <c r="B55" s="3" t="s">
        <v>205</v>
      </c>
      <c r="C55" s="3" t="s">
        <v>209</v>
      </c>
      <c r="D55" s="3">
        <v>2</v>
      </c>
      <c r="E55" s="4" t="s">
        <v>80</v>
      </c>
      <c r="F55" s="3">
        <v>15</v>
      </c>
      <c r="G55" s="20">
        <v>1.5</v>
      </c>
      <c r="H55" s="20">
        <v>15.379</v>
      </c>
      <c r="I55" s="20">
        <f t="shared" si="18"/>
        <v>13.879</v>
      </c>
      <c r="J55" s="19">
        <v>9</v>
      </c>
      <c r="K55" s="19">
        <v>7</v>
      </c>
      <c r="L55" s="20">
        <f t="shared" si="19"/>
        <v>0.77777777777777779</v>
      </c>
      <c r="M55" s="21">
        <f t="shared" si="26"/>
        <v>1.1666666666666667</v>
      </c>
      <c r="N55" s="21">
        <f t="shared" si="20"/>
        <v>1.7087777777777777</v>
      </c>
      <c r="O55" s="22">
        <f t="shared" si="21"/>
        <v>0.15516918895664145</v>
      </c>
      <c r="P55" s="22">
        <v>0.18310000000000001</v>
      </c>
      <c r="Q55" s="22">
        <v>5.6083790729401324E-3</v>
      </c>
      <c r="R55" s="22">
        <v>5.7363177431328911E-2</v>
      </c>
      <c r="S55" s="19">
        <f>((R55-Q55)/Q55)*100</f>
        <v>922.81205826654093</v>
      </c>
      <c r="T55" s="22">
        <f>((LN(R55))-(LN(Q55)))/F55</f>
        <v>0.15500938978840964</v>
      </c>
      <c r="U55" s="22">
        <f>(R55*1000)/H55</f>
        <v>3.7299679713459208</v>
      </c>
      <c r="V55" s="23">
        <v>5.3077274512185966</v>
      </c>
      <c r="W55" s="23">
        <v>2.4647156232445848</v>
      </c>
      <c r="X55" s="23">
        <v>2.8430118279740109</v>
      </c>
      <c r="Y55" s="24">
        <v>0.67</v>
      </c>
      <c r="Z55" s="25">
        <v>28.48</v>
      </c>
    </row>
    <row r="56" spans="1:26" x14ac:dyDescent="0.25">
      <c r="A56" s="3" t="s">
        <v>195</v>
      </c>
      <c r="B56" s="3" t="s">
        <v>205</v>
      </c>
      <c r="C56" s="3" t="s">
        <v>209</v>
      </c>
      <c r="D56" s="3">
        <v>3</v>
      </c>
      <c r="E56" s="4" t="s">
        <v>81</v>
      </c>
      <c r="F56" s="3">
        <v>15</v>
      </c>
      <c r="G56" s="20">
        <v>1.5</v>
      </c>
      <c r="H56" s="20">
        <v>12.321999999999999</v>
      </c>
      <c r="I56" s="20">
        <f t="shared" si="18"/>
        <v>10.821999999999999</v>
      </c>
      <c r="J56" s="19">
        <v>8</v>
      </c>
      <c r="K56" s="19">
        <v>7</v>
      </c>
      <c r="L56" s="20">
        <f t="shared" si="19"/>
        <v>0.875</v>
      </c>
      <c r="M56" s="21">
        <f t="shared" si="26"/>
        <v>1.4</v>
      </c>
      <c r="N56" s="21">
        <f t="shared" si="20"/>
        <v>1.5402499999999999</v>
      </c>
      <c r="O56" s="22">
        <f t="shared" si="21"/>
        <v>0.14039474496561427</v>
      </c>
      <c r="P56" s="22">
        <v>0.10340000000000001</v>
      </c>
      <c r="Q56" s="22">
        <v>5.6083790729401324E-3</v>
      </c>
      <c r="R56" s="22">
        <v>3.1158482142857172E-2</v>
      </c>
      <c r="S56" s="19">
        <f>((R56-Q56)/Q56)*100</f>
        <v>455.57018770706367</v>
      </c>
      <c r="T56" s="22">
        <f>((LN(R56))-(LN(Q56)))/F56</f>
        <v>0.11432165104118702</v>
      </c>
      <c r="U56" s="22">
        <f>(R56*1000)/H56</f>
        <v>2.5286870753820136</v>
      </c>
      <c r="V56" s="23">
        <v>4.7199101905265231</v>
      </c>
      <c r="W56" s="23">
        <v>2.6376575570273904</v>
      </c>
      <c r="X56" s="23">
        <v>2.0822526334991327</v>
      </c>
      <c r="Y56" s="24">
        <v>0.65</v>
      </c>
      <c r="Z56" s="25">
        <v>29.36</v>
      </c>
    </row>
    <row r="57" spans="1:26" x14ac:dyDescent="0.25">
      <c r="A57" s="3" t="s">
        <v>195</v>
      </c>
      <c r="B57" s="3" t="s">
        <v>205</v>
      </c>
      <c r="C57" s="3" t="s">
        <v>209</v>
      </c>
      <c r="D57" s="3">
        <v>4</v>
      </c>
      <c r="E57" s="4" t="s">
        <v>82</v>
      </c>
      <c r="F57" s="3">
        <v>15</v>
      </c>
      <c r="G57" s="20">
        <v>1.5</v>
      </c>
      <c r="H57" s="20">
        <v>6.516</v>
      </c>
      <c r="I57" s="20">
        <f t="shared" si="18"/>
        <v>5.016</v>
      </c>
      <c r="J57" s="19">
        <v>5</v>
      </c>
      <c r="K57" s="19">
        <v>3</v>
      </c>
      <c r="L57" s="20">
        <f t="shared" si="19"/>
        <v>0.6</v>
      </c>
      <c r="M57" s="21">
        <f t="shared" si="26"/>
        <v>1.5</v>
      </c>
      <c r="N57" s="21">
        <f t="shared" si="20"/>
        <v>1.3031999999999999</v>
      </c>
      <c r="O57" s="22">
        <f t="shared" si="21"/>
        <v>9.7919705508775629E-2</v>
      </c>
      <c r="P57" s="22">
        <v>4.2099999999999999E-2</v>
      </c>
      <c r="Q57" s="22"/>
      <c r="R57" s="22"/>
      <c r="S57" s="19">
        <f>AVERAGE(S54:S56,S58)</f>
        <v>625.96662615030459</v>
      </c>
      <c r="T57" s="22">
        <f t="shared" ref="T57:U57" si="28">AVERAGE(T54:T56,T58)</f>
        <v>0.13006715873248947</v>
      </c>
      <c r="U57" s="22">
        <f t="shared" si="28"/>
        <v>3.3183801224065137</v>
      </c>
      <c r="V57" s="23">
        <v>4.1213258468096807</v>
      </c>
      <c r="W57" s="23">
        <v>2.4759136505605586</v>
      </c>
      <c r="X57" s="23">
        <v>1.6454121962491219</v>
      </c>
      <c r="Y57" s="24"/>
      <c r="Z57" s="25"/>
    </row>
    <row r="58" spans="1:26" ht="15.75" thickBot="1" x14ac:dyDescent="0.3">
      <c r="A58" s="7" t="s">
        <v>195</v>
      </c>
      <c r="B58" s="7" t="s">
        <v>205</v>
      </c>
      <c r="C58" s="7" t="s">
        <v>209</v>
      </c>
      <c r="D58" s="7">
        <v>5</v>
      </c>
      <c r="E58" s="8" t="s">
        <v>83</v>
      </c>
      <c r="F58" s="7">
        <v>15</v>
      </c>
      <c r="G58" s="33">
        <v>1.5</v>
      </c>
      <c r="H58" s="33">
        <v>8.5530000000000008</v>
      </c>
      <c r="I58" s="33">
        <f t="shared" si="18"/>
        <v>7.0530000000000008</v>
      </c>
      <c r="J58" s="34">
        <v>6</v>
      </c>
      <c r="K58" s="34">
        <v>4</v>
      </c>
      <c r="L58" s="33">
        <f t="shared" si="19"/>
        <v>0.66666666666666663</v>
      </c>
      <c r="M58" s="35">
        <f t="shared" si="26"/>
        <v>1.3333333333333333</v>
      </c>
      <c r="N58" s="35">
        <f t="shared" si="20"/>
        <v>1.4255000000000002</v>
      </c>
      <c r="O58" s="36">
        <f t="shared" si="21"/>
        <v>0.11605446603269869</v>
      </c>
      <c r="P58" s="36">
        <v>0.1234</v>
      </c>
      <c r="Q58" s="36">
        <v>5.6083790729401324E-3</v>
      </c>
      <c r="R58" s="36">
        <v>3.215470668485676E-2</v>
      </c>
      <c r="S58" s="34">
        <f t="shared" ref="S58:S68" si="29">((R58-Q58)/Q58)*100</f>
        <v>473.33333333333331</v>
      </c>
      <c r="T58" s="36">
        <f t="shared" ref="T58:T70" si="30">((LN(R58))-(LN(Q58)))/F58</f>
        <v>0.11641980634341982</v>
      </c>
      <c r="U58" s="36">
        <f t="shared" ref="U58:U70" si="31">(R58*1000)/H58</f>
        <v>3.7594652969550753</v>
      </c>
      <c r="V58" s="12">
        <v>3.795948572217227</v>
      </c>
      <c r="W58" s="12">
        <v>2.0935198045267618</v>
      </c>
      <c r="X58" s="12">
        <v>1.702428767690465</v>
      </c>
      <c r="Y58" s="37"/>
      <c r="Z58" s="38"/>
    </row>
    <row r="59" spans="1:26" x14ac:dyDescent="0.25">
      <c r="A59" s="3" t="s">
        <v>201</v>
      </c>
      <c r="B59" s="3" t="s">
        <v>204</v>
      </c>
      <c r="C59" s="3" t="s">
        <v>208</v>
      </c>
      <c r="D59" s="3">
        <v>1</v>
      </c>
      <c r="E59" s="4" t="s">
        <v>31</v>
      </c>
      <c r="F59" s="3">
        <v>15</v>
      </c>
      <c r="G59" s="20">
        <v>1.5</v>
      </c>
      <c r="H59" s="20">
        <v>15.856</v>
      </c>
      <c r="I59" s="20">
        <f t="shared" si="18"/>
        <v>14.356</v>
      </c>
      <c r="J59" s="19">
        <v>7</v>
      </c>
      <c r="K59" s="19">
        <v>1</v>
      </c>
      <c r="L59" s="20">
        <f t="shared" si="19"/>
        <v>0.14285714285714285</v>
      </c>
      <c r="M59" s="21">
        <f t="shared" si="26"/>
        <v>0.25</v>
      </c>
      <c r="N59" s="21">
        <f t="shared" si="20"/>
        <v>2.2651428571428571</v>
      </c>
      <c r="O59" s="22">
        <f t="shared" si="21"/>
        <v>0.15720552463196449</v>
      </c>
      <c r="P59" s="22">
        <v>0.19719999999999999</v>
      </c>
      <c r="Q59" s="22">
        <v>5.4150943396226413E-3</v>
      </c>
      <c r="R59" s="22">
        <v>5.7410508182601197E-2</v>
      </c>
      <c r="S59" s="19">
        <f t="shared" si="29"/>
        <v>960.19405354629384</v>
      </c>
      <c r="T59" s="22">
        <f t="shared" si="30"/>
        <v>0.15740247024974421</v>
      </c>
      <c r="U59" s="22">
        <f t="shared" si="31"/>
        <v>3.6207434524849393</v>
      </c>
      <c r="V59" s="23">
        <v>2.1785059548705461</v>
      </c>
      <c r="W59" s="23">
        <v>1.1670151092221979</v>
      </c>
      <c r="X59" s="23">
        <v>1.011490845648348</v>
      </c>
      <c r="Y59" s="24">
        <v>0.45</v>
      </c>
      <c r="Z59" s="25">
        <v>43.91</v>
      </c>
    </row>
    <row r="60" spans="1:26" x14ac:dyDescent="0.25">
      <c r="A60" s="3" t="s">
        <v>201</v>
      </c>
      <c r="B60" s="3" t="s">
        <v>204</v>
      </c>
      <c r="C60" s="3" t="s">
        <v>208</v>
      </c>
      <c r="D60" s="3">
        <v>2</v>
      </c>
      <c r="E60" s="4" t="s">
        <v>32</v>
      </c>
      <c r="F60" s="3">
        <v>15</v>
      </c>
      <c r="G60" s="20">
        <v>1.5</v>
      </c>
      <c r="H60" s="20">
        <v>22.187000000000001</v>
      </c>
      <c r="I60" s="20">
        <f t="shared" si="18"/>
        <v>20.687000000000001</v>
      </c>
      <c r="J60" s="19">
        <v>7</v>
      </c>
      <c r="K60" s="19">
        <v>3</v>
      </c>
      <c r="L60" s="20">
        <f t="shared" si="19"/>
        <v>0.42857142857142855</v>
      </c>
      <c r="M60" s="21">
        <f t="shared" si="26"/>
        <v>0.75</v>
      </c>
      <c r="N60" s="21">
        <f t="shared" si="20"/>
        <v>3.1695714285714289</v>
      </c>
      <c r="O60" s="22">
        <f t="shared" si="21"/>
        <v>0.17960276157748539</v>
      </c>
      <c r="P60" s="22">
        <v>0.26440000000000002</v>
      </c>
      <c r="Q60" s="22">
        <v>5.4150943396226413E-3</v>
      </c>
      <c r="R60" s="22">
        <v>6.6863465045592665E-2</v>
      </c>
      <c r="S60" s="19">
        <f t="shared" si="29"/>
        <v>1134.7608527583316</v>
      </c>
      <c r="T60" s="22">
        <f t="shared" si="30"/>
        <v>0.16756416018878814</v>
      </c>
      <c r="U60" s="22">
        <f t="shared" si="31"/>
        <v>3.0136325346190409</v>
      </c>
      <c r="V60" s="23">
        <v>2.414780400486285</v>
      </c>
      <c r="W60" s="23">
        <v>1.0622959659259446</v>
      </c>
      <c r="X60" s="23">
        <v>1.3524844345603404</v>
      </c>
      <c r="Y60" s="24">
        <v>0.45</v>
      </c>
      <c r="Z60" s="25">
        <v>43.78</v>
      </c>
    </row>
    <row r="61" spans="1:26" x14ac:dyDescent="0.25">
      <c r="A61" s="3" t="s">
        <v>201</v>
      </c>
      <c r="B61" s="3" t="s">
        <v>204</v>
      </c>
      <c r="C61" s="3" t="s">
        <v>208</v>
      </c>
      <c r="D61" s="3">
        <v>3</v>
      </c>
      <c r="E61" s="4" t="s">
        <v>33</v>
      </c>
      <c r="F61" s="3">
        <v>15</v>
      </c>
      <c r="G61" s="20">
        <v>1.5</v>
      </c>
      <c r="H61" s="20">
        <v>17.806000000000001</v>
      </c>
      <c r="I61" s="20">
        <f t="shared" si="18"/>
        <v>16.306000000000001</v>
      </c>
      <c r="J61" s="19">
        <v>8</v>
      </c>
      <c r="K61" s="19">
        <v>3</v>
      </c>
      <c r="L61" s="20">
        <f t="shared" si="19"/>
        <v>0.375</v>
      </c>
      <c r="M61" s="21">
        <f t="shared" si="26"/>
        <v>0.6</v>
      </c>
      <c r="N61" s="21">
        <f t="shared" si="20"/>
        <v>2.2257500000000001</v>
      </c>
      <c r="O61" s="22">
        <f t="shared" si="21"/>
        <v>0.16493802473622102</v>
      </c>
      <c r="P61" s="22">
        <v>0.249</v>
      </c>
      <c r="Q61" s="22">
        <v>5.4150943396226413E-3</v>
      </c>
      <c r="R61" s="22">
        <v>6.009336465061655E-2</v>
      </c>
      <c r="S61" s="19">
        <f t="shared" si="29"/>
        <v>1009.7380928511072</v>
      </c>
      <c r="T61" s="22">
        <f t="shared" si="30"/>
        <v>0.16044727520605032</v>
      </c>
      <c r="U61" s="22">
        <f t="shared" si="31"/>
        <v>3.3748941171861477</v>
      </c>
      <c r="V61" s="23">
        <v>3.8640570646150016</v>
      </c>
      <c r="W61" s="23">
        <v>1.7445734672834898</v>
      </c>
      <c r="X61" s="23">
        <v>2.119483597331512</v>
      </c>
      <c r="Y61" s="24">
        <v>0.45</v>
      </c>
      <c r="Z61" s="25">
        <v>44.41</v>
      </c>
    </row>
    <row r="62" spans="1:26" x14ac:dyDescent="0.25">
      <c r="A62" s="3" t="s">
        <v>201</v>
      </c>
      <c r="B62" s="3" t="s">
        <v>204</v>
      </c>
      <c r="C62" s="3" t="s">
        <v>208</v>
      </c>
      <c r="D62" s="3">
        <v>4</v>
      </c>
      <c r="E62" s="4" t="s">
        <v>34</v>
      </c>
      <c r="F62" s="3">
        <v>15</v>
      </c>
      <c r="G62" s="20">
        <v>1.5</v>
      </c>
      <c r="H62" s="20">
        <v>19.701000000000001</v>
      </c>
      <c r="I62" s="20">
        <f t="shared" si="18"/>
        <v>18.201000000000001</v>
      </c>
      <c r="J62" s="19">
        <v>8</v>
      </c>
      <c r="K62" s="19">
        <v>4</v>
      </c>
      <c r="L62" s="20">
        <f t="shared" si="19"/>
        <v>0.5</v>
      </c>
      <c r="M62" s="21">
        <f t="shared" si="26"/>
        <v>0.8</v>
      </c>
      <c r="N62" s="21">
        <f t="shared" si="20"/>
        <v>2.4626250000000001</v>
      </c>
      <c r="O62" s="22">
        <f t="shared" si="21"/>
        <v>0.17168028585125203</v>
      </c>
      <c r="P62" s="22">
        <v>0.27389999999999998</v>
      </c>
      <c r="Q62" s="22">
        <v>5.4150943396226413E-3</v>
      </c>
      <c r="R62" s="22">
        <v>7.6038313609467473E-2</v>
      </c>
      <c r="S62" s="19">
        <f t="shared" si="29"/>
        <v>1304.1918541121172</v>
      </c>
      <c r="T62" s="22">
        <f t="shared" si="30"/>
        <v>0.17613646916601</v>
      </c>
      <c r="U62" s="22">
        <f t="shared" si="31"/>
        <v>3.8596169539346974</v>
      </c>
      <c r="V62" s="23">
        <v>2.2407949616627145</v>
      </c>
      <c r="W62" s="23">
        <v>0.98384330652856922</v>
      </c>
      <c r="X62" s="23">
        <v>1.2569516551341453</v>
      </c>
      <c r="Y62" s="24">
        <v>0.53</v>
      </c>
      <c r="Z62" s="25">
        <v>36.049999999999997</v>
      </c>
    </row>
    <row r="63" spans="1:26" x14ac:dyDescent="0.25">
      <c r="A63" s="5" t="s">
        <v>201</v>
      </c>
      <c r="B63" s="5" t="s">
        <v>204</v>
      </c>
      <c r="C63" s="5" t="s">
        <v>208</v>
      </c>
      <c r="D63" s="5">
        <v>5</v>
      </c>
      <c r="E63" s="6" t="s">
        <v>35</v>
      </c>
      <c r="F63" s="5">
        <v>15</v>
      </c>
      <c r="G63" s="26">
        <v>1.5</v>
      </c>
      <c r="H63" s="26">
        <v>22.507000000000001</v>
      </c>
      <c r="I63" s="26">
        <f t="shared" si="18"/>
        <v>21.007000000000001</v>
      </c>
      <c r="J63" s="27">
        <v>8</v>
      </c>
      <c r="K63" s="27">
        <v>3</v>
      </c>
      <c r="L63" s="26">
        <f t="shared" si="19"/>
        <v>0.375</v>
      </c>
      <c r="M63" s="28">
        <f t="shared" si="26"/>
        <v>0.6</v>
      </c>
      <c r="N63" s="28">
        <f t="shared" si="20"/>
        <v>2.8133750000000002</v>
      </c>
      <c r="O63" s="29">
        <f t="shared" si="21"/>
        <v>0.18055741758855295</v>
      </c>
      <c r="P63" s="29">
        <v>0.2918</v>
      </c>
      <c r="Q63" s="29">
        <v>5.4150943396226413E-3</v>
      </c>
      <c r="R63" s="29">
        <v>6.5208367346938786E-2</v>
      </c>
      <c r="S63" s="27">
        <f t="shared" si="29"/>
        <v>1104.1963307971275</v>
      </c>
      <c r="T63" s="29">
        <f t="shared" si="30"/>
        <v>0.16589316613553795</v>
      </c>
      <c r="U63" s="29">
        <f t="shared" si="31"/>
        <v>2.8972482937281194</v>
      </c>
      <c r="V63" s="30">
        <v>3.4739432489685615</v>
      </c>
      <c r="W63" s="30">
        <v>1.3415951103292745</v>
      </c>
      <c r="X63" s="30">
        <v>2.1323481386392871</v>
      </c>
      <c r="Y63" s="31">
        <v>0.55000000000000004</v>
      </c>
      <c r="Z63" s="32">
        <v>35.79</v>
      </c>
    </row>
    <row r="64" spans="1:26" x14ac:dyDescent="0.25">
      <c r="A64" s="3" t="s">
        <v>201</v>
      </c>
      <c r="B64" s="3" t="s">
        <v>204</v>
      </c>
      <c r="C64" s="3" t="s">
        <v>209</v>
      </c>
      <c r="D64" s="3">
        <v>1</v>
      </c>
      <c r="E64" s="4" t="s">
        <v>51</v>
      </c>
      <c r="F64" s="3">
        <v>15</v>
      </c>
      <c r="G64" s="20">
        <v>1.5</v>
      </c>
      <c r="H64" s="20">
        <v>17.988</v>
      </c>
      <c r="I64" s="20">
        <f t="shared" si="18"/>
        <v>16.488</v>
      </c>
      <c r="J64" s="19">
        <v>6</v>
      </c>
      <c r="K64" s="19">
        <v>0</v>
      </c>
      <c r="L64" s="20">
        <f t="shared" si="19"/>
        <v>0</v>
      </c>
      <c r="M64" s="21">
        <f t="shared" si="26"/>
        <v>0</v>
      </c>
      <c r="N64" s="21">
        <v>3</v>
      </c>
      <c r="O64" s="22">
        <f t="shared" si="21"/>
        <v>0.16561598405335307</v>
      </c>
      <c r="P64" s="22">
        <v>0.17419999999999999</v>
      </c>
      <c r="Q64" s="22">
        <v>4.4441758979523347E-3</v>
      </c>
      <c r="R64" s="22">
        <v>5.3330110775428013E-2</v>
      </c>
      <c r="S64" s="19">
        <f t="shared" si="29"/>
        <v>1100</v>
      </c>
      <c r="T64" s="22">
        <f t="shared" si="30"/>
        <v>0.16566044331920002</v>
      </c>
      <c r="U64" s="22">
        <f t="shared" si="31"/>
        <v>2.9647604389275077</v>
      </c>
      <c r="V64" s="23">
        <v>2.1468880259557781</v>
      </c>
      <c r="W64" s="23">
        <v>1.0474080226708959</v>
      </c>
      <c r="X64" s="23">
        <v>1.0994800032848822</v>
      </c>
      <c r="Y64" s="24">
        <v>0.65</v>
      </c>
      <c r="Z64" s="25">
        <v>31.21</v>
      </c>
    </row>
    <row r="65" spans="1:26" x14ac:dyDescent="0.25">
      <c r="A65" s="3" t="s">
        <v>201</v>
      </c>
      <c r="B65" s="3" t="s">
        <v>204</v>
      </c>
      <c r="C65" s="3" t="s">
        <v>209</v>
      </c>
      <c r="D65" s="3">
        <v>2</v>
      </c>
      <c r="E65" s="4" t="s">
        <v>52</v>
      </c>
      <c r="F65" s="3">
        <v>15</v>
      </c>
      <c r="G65" s="20">
        <v>1.5</v>
      </c>
      <c r="H65" s="20">
        <v>16.004000000000001</v>
      </c>
      <c r="I65" s="20">
        <f t="shared" si="18"/>
        <v>14.504000000000001</v>
      </c>
      <c r="J65" s="19">
        <v>8</v>
      </c>
      <c r="K65" s="19">
        <v>4</v>
      </c>
      <c r="L65" s="20">
        <f t="shared" si="19"/>
        <v>0.5</v>
      </c>
      <c r="M65" s="21">
        <f t="shared" si="26"/>
        <v>0.8</v>
      </c>
      <c r="N65" s="21">
        <f t="shared" si="20"/>
        <v>2.0005000000000002</v>
      </c>
      <c r="O65" s="22">
        <f t="shared" si="21"/>
        <v>0.15782490552578826</v>
      </c>
      <c r="P65" s="22">
        <v>0.2366</v>
      </c>
      <c r="Q65" s="22">
        <v>4.4441758979523347E-3</v>
      </c>
      <c r="R65" s="22">
        <v>5.2760454832596337E-2</v>
      </c>
      <c r="S65" s="19">
        <f t="shared" si="29"/>
        <v>1087.1819667827697</v>
      </c>
      <c r="T65" s="22">
        <f t="shared" si="30"/>
        <v>0.16494449977367462</v>
      </c>
      <c r="U65" s="22">
        <f t="shared" si="31"/>
        <v>3.296704250974527</v>
      </c>
      <c r="V65" s="23">
        <v>2.5821882593502945</v>
      </c>
      <c r="W65" s="23">
        <v>1.3528372653235583</v>
      </c>
      <c r="X65" s="23">
        <v>1.2293509940267364</v>
      </c>
      <c r="Y65" s="24">
        <v>0.63</v>
      </c>
      <c r="Z65" s="25">
        <v>31.37</v>
      </c>
    </row>
    <row r="66" spans="1:26" x14ac:dyDescent="0.25">
      <c r="A66" s="3" t="s">
        <v>201</v>
      </c>
      <c r="B66" s="3" t="s">
        <v>204</v>
      </c>
      <c r="C66" s="3" t="s">
        <v>209</v>
      </c>
      <c r="D66" s="3">
        <v>3</v>
      </c>
      <c r="E66" s="4" t="s">
        <v>53</v>
      </c>
      <c r="F66" s="3">
        <v>15</v>
      </c>
      <c r="G66" s="20">
        <v>1.5</v>
      </c>
      <c r="H66" s="20">
        <v>10.446999999999999</v>
      </c>
      <c r="I66" s="20">
        <f t="shared" ref="I66:I68" si="32">H66-G66</f>
        <v>8.9469999999999992</v>
      </c>
      <c r="J66" s="19">
        <v>8</v>
      </c>
      <c r="K66" s="19">
        <v>4</v>
      </c>
      <c r="L66" s="20">
        <f t="shared" ref="L66:L68" si="33">K66/J66</f>
        <v>0.5</v>
      </c>
      <c r="M66" s="21">
        <f t="shared" si="26"/>
        <v>0.8</v>
      </c>
      <c r="N66" s="21">
        <f t="shared" si="20"/>
        <v>1.3058749999999999</v>
      </c>
      <c r="O66" s="22">
        <f t="shared" si="21"/>
        <v>0.12938998318314712</v>
      </c>
      <c r="P66" s="22">
        <v>0.28079999999999999</v>
      </c>
      <c r="Q66" s="22">
        <v>4.4441758979523347E-3</v>
      </c>
      <c r="R66" s="22">
        <v>7.3115654952076642E-2</v>
      </c>
      <c r="S66" s="19">
        <v>1545</v>
      </c>
      <c r="T66" s="22">
        <f t="shared" si="30"/>
        <v>0.18669653665779118</v>
      </c>
      <c r="U66" s="22">
        <f t="shared" si="31"/>
        <v>6.9987225952021292</v>
      </c>
      <c r="V66" s="23">
        <v>3.2503611474343233</v>
      </c>
      <c r="W66" s="23">
        <v>1.565034122757702</v>
      </c>
      <c r="X66" s="23">
        <v>1.6853270246766208</v>
      </c>
      <c r="Y66" s="24">
        <v>0.67</v>
      </c>
      <c r="Z66" s="25">
        <v>29.6</v>
      </c>
    </row>
    <row r="67" spans="1:26" x14ac:dyDescent="0.25">
      <c r="A67" s="3" t="s">
        <v>201</v>
      </c>
      <c r="B67" s="3" t="s">
        <v>204</v>
      </c>
      <c r="C67" s="3" t="s">
        <v>209</v>
      </c>
      <c r="D67" s="3">
        <v>4</v>
      </c>
      <c r="E67" s="4" t="s">
        <v>54</v>
      </c>
      <c r="F67" s="3">
        <v>15</v>
      </c>
      <c r="G67" s="20">
        <v>1.5</v>
      </c>
      <c r="H67" s="20">
        <v>14.741</v>
      </c>
      <c r="I67" s="20">
        <f t="shared" si="32"/>
        <v>13.241</v>
      </c>
      <c r="J67" s="19">
        <v>9</v>
      </c>
      <c r="K67" s="19">
        <v>5</v>
      </c>
      <c r="L67" s="20">
        <f t="shared" si="33"/>
        <v>0.55555555555555558</v>
      </c>
      <c r="M67" s="21">
        <f t="shared" si="26"/>
        <v>0.83333333333333337</v>
      </c>
      <c r="N67" s="21">
        <f t="shared" si="20"/>
        <v>1.6378888888888889</v>
      </c>
      <c r="O67" s="22">
        <f t="shared" si="21"/>
        <v>0.15234450793046511</v>
      </c>
      <c r="P67" s="22">
        <v>0.17330000000000001</v>
      </c>
      <c r="Q67" s="22">
        <v>4.4441758979523347E-3</v>
      </c>
      <c r="R67" s="22">
        <v>4.6084833164812926E-2</v>
      </c>
      <c r="S67" s="19">
        <f t="shared" si="29"/>
        <v>936.97140309065253</v>
      </c>
      <c r="T67" s="22">
        <f t="shared" si="30"/>
        <v>0.15592596301901071</v>
      </c>
      <c r="U67" s="22">
        <f t="shared" si="31"/>
        <v>3.1263030435393073</v>
      </c>
      <c r="V67" s="23">
        <v>2.0822221551045765</v>
      </c>
      <c r="W67" s="23">
        <v>0.95272818242084956</v>
      </c>
      <c r="X67" s="23">
        <v>1.129493972683727</v>
      </c>
      <c r="Y67" s="24"/>
      <c r="Z67" s="25"/>
    </row>
    <row r="68" spans="1:26" x14ac:dyDescent="0.25">
      <c r="A68" s="5" t="s">
        <v>201</v>
      </c>
      <c r="B68" s="5" t="s">
        <v>204</v>
      </c>
      <c r="C68" s="5" t="s">
        <v>209</v>
      </c>
      <c r="D68" s="5">
        <v>5</v>
      </c>
      <c r="E68" s="6" t="s">
        <v>55</v>
      </c>
      <c r="F68" s="5">
        <v>15</v>
      </c>
      <c r="G68" s="26">
        <v>1.5</v>
      </c>
      <c r="H68" s="26">
        <v>17.082000000000001</v>
      </c>
      <c r="I68" s="26">
        <f t="shared" si="32"/>
        <v>15.582000000000001</v>
      </c>
      <c r="J68" s="27">
        <v>8</v>
      </c>
      <c r="K68" s="27">
        <v>6</v>
      </c>
      <c r="L68" s="26">
        <f t="shared" si="33"/>
        <v>0.75</v>
      </c>
      <c r="M68" s="28">
        <f t="shared" si="26"/>
        <v>1.2</v>
      </c>
      <c r="N68" s="28">
        <f t="shared" si="20"/>
        <v>2.1352500000000001</v>
      </c>
      <c r="O68" s="29">
        <f t="shared" si="21"/>
        <v>0.16217067796105275</v>
      </c>
      <c r="P68" s="29">
        <v>0.20699999999999999</v>
      </c>
      <c r="Q68" s="29">
        <v>4.4441758979523347E-3</v>
      </c>
      <c r="R68" s="29">
        <v>5.565789473684208E-2</v>
      </c>
      <c r="S68" s="27">
        <f t="shared" si="29"/>
        <v>1152.3783039840209</v>
      </c>
      <c r="T68" s="29">
        <f t="shared" si="30"/>
        <v>0.16850863198416938</v>
      </c>
      <c r="U68" s="29">
        <f t="shared" si="31"/>
        <v>3.2582774111252828</v>
      </c>
      <c r="V68" s="30">
        <v>2.3182937061775815</v>
      </c>
      <c r="W68" s="30">
        <v>0.96473637617335162</v>
      </c>
      <c r="X68" s="30">
        <v>1.3535573300042298</v>
      </c>
      <c r="Y68" s="31"/>
      <c r="Z68" s="32"/>
    </row>
    <row r="69" spans="1:26" x14ac:dyDescent="0.25">
      <c r="A69" s="3" t="s">
        <v>201</v>
      </c>
      <c r="B69" s="3" t="s">
        <v>205</v>
      </c>
      <c r="C69" s="3" t="s">
        <v>208</v>
      </c>
      <c r="D69" s="3">
        <v>1</v>
      </c>
      <c r="E69" s="4" t="s">
        <v>70</v>
      </c>
      <c r="F69" s="3">
        <v>15</v>
      </c>
      <c r="G69" s="20">
        <v>1.5</v>
      </c>
      <c r="H69" s="20">
        <v>9.3369999999999997</v>
      </c>
      <c r="I69" s="20">
        <f t="shared" ref="I69:I73" si="34">H69-G69</f>
        <v>7.8369999999999997</v>
      </c>
      <c r="J69" s="19">
        <v>8</v>
      </c>
      <c r="K69" s="19">
        <v>3</v>
      </c>
      <c r="L69" s="20">
        <f t="shared" ref="L69:L73" si="35">K69/J69</f>
        <v>0.375</v>
      </c>
      <c r="M69" s="21">
        <f t="shared" si="26"/>
        <v>0.6</v>
      </c>
      <c r="N69" s="21">
        <f t="shared" ref="N69:N73" si="36">H69/J69</f>
        <v>1.167125</v>
      </c>
      <c r="O69" s="22">
        <f t="shared" ref="O69:O73" si="37">((LN(H69))-(LN(G69)))/F69</f>
        <v>0.12190132622624164</v>
      </c>
      <c r="P69" s="22">
        <v>0.13869999999999999</v>
      </c>
      <c r="Q69" s="22">
        <v>5.9034498207885368E-3</v>
      </c>
      <c r="R69" s="22">
        <v>3.6601388888888933E-2</v>
      </c>
      <c r="S69" s="19">
        <f t="shared" ref="S69:S70" si="38">((R69-Q69)/Q69)*100</f>
        <v>520.00000000000011</v>
      </c>
      <c r="T69" s="22">
        <f t="shared" si="30"/>
        <v>0.12163661947006972</v>
      </c>
      <c r="U69" s="22">
        <f t="shared" si="31"/>
        <v>3.9200373662727785</v>
      </c>
      <c r="V69" s="23">
        <v>4.2170189296356018</v>
      </c>
      <c r="W69" s="23">
        <v>2.0000133017416921</v>
      </c>
      <c r="X69" s="23">
        <v>2.2170056278939096</v>
      </c>
      <c r="Y69" s="24">
        <v>0.59</v>
      </c>
      <c r="Z69" s="25">
        <v>31.11</v>
      </c>
    </row>
    <row r="70" spans="1:26" x14ac:dyDescent="0.25">
      <c r="A70" s="3" t="s">
        <v>201</v>
      </c>
      <c r="B70" s="3" t="s">
        <v>205</v>
      </c>
      <c r="C70" s="3" t="s">
        <v>208</v>
      </c>
      <c r="D70" s="3">
        <v>2</v>
      </c>
      <c r="E70" s="4" t="s">
        <v>71</v>
      </c>
      <c r="F70" s="3">
        <v>15</v>
      </c>
      <c r="G70" s="20">
        <v>1.5</v>
      </c>
      <c r="H70" s="20">
        <v>7.3710000000000004</v>
      </c>
      <c r="I70" s="20">
        <f t="shared" si="34"/>
        <v>5.8710000000000004</v>
      </c>
      <c r="J70" s="19">
        <v>8</v>
      </c>
      <c r="K70" s="19">
        <v>4</v>
      </c>
      <c r="L70" s="20">
        <f t="shared" si="35"/>
        <v>0.5</v>
      </c>
      <c r="M70" s="21">
        <f t="shared" si="26"/>
        <v>0.8</v>
      </c>
      <c r="N70" s="21">
        <f t="shared" si="36"/>
        <v>0.92137500000000006</v>
      </c>
      <c r="O70" s="22">
        <f t="shared" si="37"/>
        <v>0.10613921827326583</v>
      </c>
      <c r="P70" s="22">
        <v>0.13469999999999999</v>
      </c>
      <c r="Q70" s="22">
        <v>5.9034498207885368E-3</v>
      </c>
      <c r="R70" s="22">
        <v>3.6320892857142857E-2</v>
      </c>
      <c r="S70" s="19">
        <f t="shared" si="38"/>
        <v>515.24860818231525</v>
      </c>
      <c r="T70" s="22">
        <f t="shared" si="30"/>
        <v>0.1211237494054614</v>
      </c>
      <c r="U70" s="22">
        <f t="shared" si="31"/>
        <v>4.927539391825106</v>
      </c>
      <c r="V70" s="23">
        <v>3.9253611038437874</v>
      </c>
      <c r="W70" s="23">
        <v>1.7931440318248573</v>
      </c>
      <c r="X70" s="23">
        <v>2.1322170720189306</v>
      </c>
      <c r="Y70" s="24">
        <v>0.53</v>
      </c>
      <c r="Z70" s="25">
        <v>34.840000000000003</v>
      </c>
    </row>
    <row r="71" spans="1:26" x14ac:dyDescent="0.25">
      <c r="A71" s="3" t="s">
        <v>201</v>
      </c>
      <c r="B71" s="3" t="s">
        <v>205</v>
      </c>
      <c r="C71" s="3" t="s">
        <v>208</v>
      </c>
      <c r="D71" s="3">
        <v>3</v>
      </c>
      <c r="E71" s="4" t="s">
        <v>72</v>
      </c>
      <c r="F71" s="3">
        <v>15</v>
      </c>
      <c r="G71" s="20">
        <v>1.5</v>
      </c>
      <c r="H71" s="20">
        <v>6.8280000000000003</v>
      </c>
      <c r="I71" s="20">
        <f t="shared" si="34"/>
        <v>5.3280000000000003</v>
      </c>
      <c r="J71" s="19">
        <v>6</v>
      </c>
      <c r="K71" s="19">
        <v>2</v>
      </c>
      <c r="L71" s="20">
        <f t="shared" si="35"/>
        <v>0.33333333333333331</v>
      </c>
      <c r="M71" s="21">
        <f t="shared" si="26"/>
        <v>0.66666666666666663</v>
      </c>
      <c r="N71" s="21">
        <f t="shared" si="36"/>
        <v>1.1380000000000001</v>
      </c>
      <c r="O71" s="22">
        <f t="shared" si="37"/>
        <v>0.10103777978826865</v>
      </c>
      <c r="P71" s="22">
        <v>8.8400000000000006E-2</v>
      </c>
      <c r="Q71" s="22">
        <v>5.9034498207885368E-3</v>
      </c>
      <c r="R71" s="22">
        <f>AVERAGE(R69:R70)</f>
        <v>3.6461140873015899E-2</v>
      </c>
      <c r="S71" s="22">
        <f t="shared" ref="S71:U71" si="39">AVERAGE(S69:S70)</f>
        <v>517.62430409115768</v>
      </c>
      <c r="T71" s="22">
        <f t="shared" si="39"/>
        <v>0.12138018443776556</v>
      </c>
      <c r="U71" s="22">
        <f t="shared" si="39"/>
        <v>4.4237883790489425</v>
      </c>
      <c r="V71" s="23">
        <v>2.3193748671651688</v>
      </c>
      <c r="W71" s="23">
        <v>1.3213058341974964</v>
      </c>
      <c r="X71" s="23">
        <v>0.99806903296767246</v>
      </c>
      <c r="Y71" s="24">
        <v>0.54</v>
      </c>
      <c r="Z71" s="25">
        <v>33.83</v>
      </c>
    </row>
    <row r="72" spans="1:26" x14ac:dyDescent="0.25">
      <c r="A72" s="3" t="s">
        <v>201</v>
      </c>
      <c r="B72" s="3" t="s">
        <v>205</v>
      </c>
      <c r="C72" s="3" t="s">
        <v>208</v>
      </c>
      <c r="D72" s="3">
        <v>4</v>
      </c>
      <c r="E72" s="4" t="s">
        <v>73</v>
      </c>
      <c r="F72" s="3">
        <v>15</v>
      </c>
      <c r="G72" s="20">
        <v>1.5</v>
      </c>
      <c r="H72" s="20">
        <v>4.5369999999999999</v>
      </c>
      <c r="I72" s="20">
        <f t="shared" si="34"/>
        <v>3.0369999999999999</v>
      </c>
      <c r="J72" s="19">
        <v>7</v>
      </c>
      <c r="K72" s="19">
        <v>1</v>
      </c>
      <c r="L72" s="20">
        <f t="shared" si="35"/>
        <v>0.14285714285714285</v>
      </c>
      <c r="M72" s="21">
        <f t="shared" si="26"/>
        <v>0.25</v>
      </c>
      <c r="N72" s="21">
        <f t="shared" si="36"/>
        <v>0.64814285714285713</v>
      </c>
      <c r="O72" s="22">
        <f t="shared" si="37"/>
        <v>7.3786726171577499E-2</v>
      </c>
      <c r="P72" s="22">
        <v>5.21E-2</v>
      </c>
      <c r="Q72" s="22"/>
      <c r="R72" s="22"/>
      <c r="S72" s="19"/>
      <c r="T72" s="22"/>
      <c r="U72" s="22"/>
      <c r="V72" s="23">
        <v>2.847622996925363</v>
      </c>
      <c r="W72" s="23">
        <v>1.5598893047131552</v>
      </c>
      <c r="X72" s="23">
        <v>1.2877336922122073</v>
      </c>
      <c r="Y72" s="24"/>
      <c r="Z72" s="25"/>
    </row>
    <row r="73" spans="1:26" x14ac:dyDescent="0.25">
      <c r="A73" s="5" t="s">
        <v>201</v>
      </c>
      <c r="B73" s="5" t="s">
        <v>205</v>
      </c>
      <c r="C73" s="5" t="s">
        <v>208</v>
      </c>
      <c r="D73" s="5">
        <v>5</v>
      </c>
      <c r="E73" s="6" t="s">
        <v>74</v>
      </c>
      <c r="F73" s="5">
        <v>15</v>
      </c>
      <c r="G73" s="26">
        <v>1.5</v>
      </c>
      <c r="H73" s="26">
        <v>4.6929999999999996</v>
      </c>
      <c r="I73" s="26">
        <f t="shared" si="34"/>
        <v>3.1929999999999996</v>
      </c>
      <c r="J73" s="27">
        <v>6</v>
      </c>
      <c r="K73" s="27">
        <v>2</v>
      </c>
      <c r="L73" s="26">
        <f t="shared" si="35"/>
        <v>0.33333333333333331</v>
      </c>
      <c r="M73" s="28">
        <f t="shared" si="26"/>
        <v>0.66666666666666663</v>
      </c>
      <c r="N73" s="28">
        <f t="shared" si="36"/>
        <v>0.78216666666666657</v>
      </c>
      <c r="O73" s="29">
        <f t="shared" si="37"/>
        <v>7.6040461913607735E-2</v>
      </c>
      <c r="P73" s="29">
        <v>0.1033</v>
      </c>
      <c r="Q73" s="29"/>
      <c r="R73" s="29"/>
      <c r="S73" s="27"/>
      <c r="T73" s="29"/>
      <c r="U73" s="29"/>
      <c r="V73" s="30">
        <v>3.7218643210648499</v>
      </c>
      <c r="W73" s="30">
        <v>1.8390212246851747</v>
      </c>
      <c r="X73" s="30">
        <v>1.8828430963796752</v>
      </c>
      <c r="Y73" s="31"/>
      <c r="Z73" s="32"/>
    </row>
    <row r="74" spans="1:26" x14ac:dyDescent="0.25">
      <c r="A74" s="3" t="s">
        <v>201</v>
      </c>
      <c r="B74" s="3" t="s">
        <v>205</v>
      </c>
      <c r="C74" s="3" t="s">
        <v>209</v>
      </c>
      <c r="D74" s="3">
        <v>1</v>
      </c>
      <c r="E74" s="4" t="s">
        <v>89</v>
      </c>
      <c r="F74" s="3">
        <v>15</v>
      </c>
      <c r="G74" s="20">
        <v>1.5</v>
      </c>
      <c r="H74" s="20">
        <v>8.19</v>
      </c>
      <c r="I74" s="20">
        <f t="shared" ref="I74:I78" si="40">H74-G74</f>
        <v>6.6899999999999995</v>
      </c>
      <c r="J74" s="19">
        <v>8</v>
      </c>
      <c r="K74" s="19">
        <v>5</v>
      </c>
      <c r="L74" s="20">
        <f t="shared" ref="L74:L78" si="41">K74/J74</f>
        <v>0.625</v>
      </c>
      <c r="M74" s="21">
        <f t="shared" si="26"/>
        <v>1</v>
      </c>
      <c r="N74" s="21">
        <f t="shared" ref="N74:N78" si="42">H74/J74</f>
        <v>1.0237499999999999</v>
      </c>
      <c r="O74" s="22">
        <f t="shared" ref="O74:O78" si="43">((LN(H74))-(LN(G74)))/F74</f>
        <v>0.11316325265045424</v>
      </c>
      <c r="P74" s="22">
        <v>0.1706</v>
      </c>
      <c r="Q74" s="22">
        <v>6.3236921408868401E-3</v>
      </c>
      <c r="R74" s="22">
        <v>5.4577149075081634E-2</v>
      </c>
      <c r="S74" s="19">
        <f t="shared" ref="S74:S78" si="44">((R74-Q74)/Q74)*100</f>
        <v>763.05828713900178</v>
      </c>
      <c r="T74" s="22">
        <f>((LN(R74))-(LN(Q74)))/F74</f>
        <v>0.14368746953016648</v>
      </c>
      <c r="U74" s="22">
        <f>(R74*1000)/H74</f>
        <v>6.663876565944034</v>
      </c>
      <c r="V74" s="23">
        <v>3.8144776979170811</v>
      </c>
      <c r="W74" s="23">
        <v>1.8188393359779031</v>
      </c>
      <c r="X74" s="23">
        <v>1.995638361939178</v>
      </c>
      <c r="Y74" s="24">
        <v>0.72</v>
      </c>
      <c r="Z74" s="25">
        <v>26.95</v>
      </c>
    </row>
    <row r="75" spans="1:26" x14ac:dyDescent="0.25">
      <c r="A75" s="3" t="s">
        <v>201</v>
      </c>
      <c r="B75" s="3" t="s">
        <v>205</v>
      </c>
      <c r="C75" s="3" t="s">
        <v>209</v>
      </c>
      <c r="D75" s="3">
        <v>2</v>
      </c>
      <c r="E75" s="4" t="s">
        <v>90</v>
      </c>
      <c r="F75" s="3">
        <v>15</v>
      </c>
      <c r="G75" s="20">
        <v>1.5</v>
      </c>
      <c r="H75" s="20">
        <v>4.6689999999999996</v>
      </c>
      <c r="I75" s="20">
        <f t="shared" si="40"/>
        <v>3.1689999999999996</v>
      </c>
      <c r="J75" s="19">
        <v>7</v>
      </c>
      <c r="K75" s="19">
        <v>2</v>
      </c>
      <c r="L75" s="20">
        <f t="shared" si="41"/>
        <v>0.2857142857142857</v>
      </c>
      <c r="M75" s="21">
        <f t="shared" si="26"/>
        <v>0.5</v>
      </c>
      <c r="N75" s="21">
        <f t="shared" si="42"/>
        <v>0.66699999999999993</v>
      </c>
      <c r="O75" s="22">
        <f t="shared" si="43"/>
        <v>7.5698653858709025E-2</v>
      </c>
      <c r="P75" s="22">
        <v>4.9700000000000001E-2</v>
      </c>
      <c r="Q75" s="22"/>
      <c r="R75" s="22"/>
      <c r="S75" s="19">
        <f>AVERAGE(S74,S76:S78)</f>
        <v>560.63567475216939</v>
      </c>
      <c r="T75" s="22">
        <f t="shared" ref="T75:U75" si="45">AVERAGE(T74,T76:T78)</f>
        <v>0.1237059603522256</v>
      </c>
      <c r="U75" s="22">
        <f t="shared" si="45"/>
        <v>4.7879811048481944</v>
      </c>
      <c r="V75" s="23">
        <v>2.9859113295464548</v>
      </c>
      <c r="W75" s="23">
        <v>1.6683404528960621</v>
      </c>
      <c r="X75" s="23">
        <v>1.3175708766503926</v>
      </c>
      <c r="Y75" s="24">
        <v>0.74</v>
      </c>
      <c r="Z75" s="25">
        <v>26.22</v>
      </c>
    </row>
    <row r="76" spans="1:26" x14ac:dyDescent="0.25">
      <c r="A76" s="3" t="s">
        <v>201</v>
      </c>
      <c r="B76" s="3" t="s">
        <v>205</v>
      </c>
      <c r="C76" s="3" t="s">
        <v>209</v>
      </c>
      <c r="D76" s="3">
        <v>3</v>
      </c>
      <c r="E76" s="4" t="s">
        <v>91</v>
      </c>
      <c r="F76" s="3">
        <v>15</v>
      </c>
      <c r="G76" s="20">
        <v>1.5</v>
      </c>
      <c r="H76" s="20">
        <v>7.4009999999999998</v>
      </c>
      <c r="I76" s="20">
        <f t="shared" si="40"/>
        <v>5.9009999999999998</v>
      </c>
      <c r="J76" s="19">
        <v>8</v>
      </c>
      <c r="K76" s="19">
        <v>5</v>
      </c>
      <c r="L76" s="20">
        <f t="shared" si="41"/>
        <v>0.625</v>
      </c>
      <c r="M76" s="21">
        <f t="shared" si="26"/>
        <v>1</v>
      </c>
      <c r="N76" s="21">
        <f t="shared" si="42"/>
        <v>0.92512499999999998</v>
      </c>
      <c r="O76" s="22">
        <f t="shared" si="43"/>
        <v>0.10641000120714433</v>
      </c>
      <c r="P76" s="22">
        <v>0.10630000000000001</v>
      </c>
      <c r="Q76" s="22">
        <v>6.3236921408868401E-3</v>
      </c>
      <c r="R76" s="22">
        <v>3.1609592326139149E-2</v>
      </c>
      <c r="S76" s="19">
        <f t="shared" si="44"/>
        <v>399.85975948706118</v>
      </c>
      <c r="T76" s="22">
        <f>((LN(R76))-(LN(Q76)))/F76</f>
        <v>0.10727715947107086</v>
      </c>
      <c r="U76" s="22">
        <f>(R76*1000)/H76</f>
        <v>4.2709893698336918</v>
      </c>
      <c r="V76" s="23">
        <v>4.3606694550860281</v>
      </c>
      <c r="W76" s="23">
        <v>2.3610430124306756</v>
      </c>
      <c r="X76" s="23">
        <v>1.9996264426553523</v>
      </c>
      <c r="Y76" s="24">
        <v>0.69</v>
      </c>
      <c r="Z76" s="25">
        <v>28.08</v>
      </c>
    </row>
    <row r="77" spans="1:26" x14ac:dyDescent="0.25">
      <c r="A77" s="3" t="s">
        <v>201</v>
      </c>
      <c r="B77" s="3" t="s">
        <v>205</v>
      </c>
      <c r="C77" s="3" t="s">
        <v>209</v>
      </c>
      <c r="D77" s="3">
        <v>4</v>
      </c>
      <c r="E77" s="4" t="s">
        <v>92</v>
      </c>
      <c r="F77" s="3">
        <v>15</v>
      </c>
      <c r="G77" s="20">
        <v>1.5</v>
      </c>
      <c r="H77" s="20">
        <v>11.833</v>
      </c>
      <c r="I77" s="20">
        <f t="shared" si="40"/>
        <v>10.333</v>
      </c>
      <c r="J77" s="19">
        <v>8</v>
      </c>
      <c r="K77" s="19">
        <v>4</v>
      </c>
      <c r="L77" s="20">
        <f t="shared" si="41"/>
        <v>0.5</v>
      </c>
      <c r="M77" s="21">
        <f t="shared" si="26"/>
        <v>0.8</v>
      </c>
      <c r="N77" s="21">
        <f t="shared" si="42"/>
        <v>1.479125</v>
      </c>
      <c r="O77" s="22">
        <f t="shared" si="43"/>
        <v>0.13769514201961719</v>
      </c>
      <c r="P77" s="22">
        <v>0.2382</v>
      </c>
      <c r="Q77" s="22">
        <v>6.3236921408868401E-3</v>
      </c>
      <c r="R77" s="22">
        <v>4.9746378174976472E-2</v>
      </c>
      <c r="S77" s="19">
        <f t="shared" si="44"/>
        <v>686.66666666666652</v>
      </c>
      <c r="T77" s="22">
        <f>((LN(R77))-(LN(Q77)))/F77</f>
        <v>0.13750896155756365</v>
      </c>
      <c r="U77" s="22">
        <f>(R77*1000)/H77</f>
        <v>4.2040377059897294</v>
      </c>
      <c r="V77" s="23">
        <v>3.1906942489933829</v>
      </c>
      <c r="W77" s="23">
        <v>1.5337164925189177</v>
      </c>
      <c r="X77" s="23">
        <v>1.6569777564744648</v>
      </c>
      <c r="Y77" s="24"/>
      <c r="Z77" s="25"/>
    </row>
    <row r="78" spans="1:26" x14ac:dyDescent="0.25">
      <c r="A78" s="5" t="s">
        <v>201</v>
      </c>
      <c r="B78" s="5" t="s">
        <v>205</v>
      </c>
      <c r="C78" s="5" t="s">
        <v>209</v>
      </c>
      <c r="D78" s="5">
        <v>5</v>
      </c>
      <c r="E78" s="6" t="s">
        <v>93</v>
      </c>
      <c r="F78" s="5">
        <v>15</v>
      </c>
      <c r="G78" s="26">
        <v>1.5</v>
      </c>
      <c r="H78" s="26">
        <v>7.7679999999999998</v>
      </c>
      <c r="I78" s="26">
        <f t="shared" si="40"/>
        <v>6.2679999999999998</v>
      </c>
      <c r="J78" s="27">
        <v>7</v>
      </c>
      <c r="K78" s="27">
        <v>6</v>
      </c>
      <c r="L78" s="26">
        <f t="shared" si="41"/>
        <v>0.8571428571428571</v>
      </c>
      <c r="M78" s="28">
        <f t="shared" si="26"/>
        <v>1.5</v>
      </c>
      <c r="N78" s="28">
        <f t="shared" si="42"/>
        <v>1.1097142857142857</v>
      </c>
      <c r="O78" s="29">
        <f t="shared" si="43"/>
        <v>0.10963650819205729</v>
      </c>
      <c r="P78" s="29">
        <v>0.12889999999999999</v>
      </c>
      <c r="Q78" s="29">
        <v>6.3236921408868401E-3</v>
      </c>
      <c r="R78" s="29">
        <v>3.1173145400593485E-2</v>
      </c>
      <c r="S78" s="27">
        <f t="shared" si="44"/>
        <v>392.95798571594815</v>
      </c>
      <c r="T78" s="29">
        <f>((LN(R78))-(LN(Q78)))/F78</f>
        <v>0.1063502508501014</v>
      </c>
      <c r="U78" s="29">
        <f>(R78*1000)/H78</f>
        <v>4.0130207776253197</v>
      </c>
      <c r="V78" s="30">
        <v>3.8100356457782771</v>
      </c>
      <c r="W78" s="30">
        <v>2.1724761339177223</v>
      </c>
      <c r="X78" s="30">
        <v>1.6375595118605544</v>
      </c>
      <c r="Y78" s="31"/>
      <c r="Z78" s="32"/>
    </row>
  </sheetData>
  <pageMargins left="0.7" right="0.7" top="0.75" bottom="0.75" header="0.3" footer="0.3"/>
  <pageSetup paperSize="9" orientation="portrait" r:id="rId1"/>
  <ignoredErrors>
    <ignoredError sqref="S6 S52 S57 S75 T75:U75 T57:U57 T52:U52 S3:T3 U3 T6:U6 S36:U36" formula="1"/>
    <ignoredError sqref="R71:U7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Metadata</vt:lpstr>
      <vt:lpstr>RADxTEMP</vt:lpstr>
      <vt:lpstr>RADxNIT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Eric_92</dc:creator>
  <cp:lastModifiedBy>Eric_92</cp:lastModifiedBy>
  <cp:lastPrinted>2018-08-03T14:00:36Z</cp:lastPrinted>
  <dcterms:created xsi:type="dcterms:W3CDTF">2018-07-19T20:33:01Z</dcterms:created>
  <dcterms:modified xsi:type="dcterms:W3CDTF">2018-08-13T11:25:53Z</dcterms:modified>
</cp:coreProperties>
</file>